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Z:\AGGER\PRV\Kulich\4. Ďačov\AGGER DOKUMENTY\projektova final\AKTUALIZACIA CENKROS 2017\"/>
    </mc:Choice>
  </mc:AlternateContent>
  <bookViews>
    <workbookView xWindow="0" yWindow="0" windowWidth="51270" windowHeight="14385"/>
  </bookViews>
  <sheets>
    <sheet name="Rekapitulácia stavby" sheetId="1" r:id="rId1"/>
    <sheet name="SO01 - Multifunkčné ihris..." sheetId="2" r:id="rId2"/>
    <sheet name="SO02 - Osvetlenie ihriska" sheetId="3" r:id="rId3"/>
    <sheet name="SO03 -  Detské ihrisko 10x10" sheetId="4" r:id="rId4"/>
  </sheets>
  <definedNames>
    <definedName name="_xlnm.Print_Titles" localSheetId="0">'Rekapitulácia stavby'!$85:$85</definedName>
    <definedName name="_xlnm.Print_Titles" localSheetId="1">'SO01 - Multifunkčné ihris...'!$125:$125</definedName>
    <definedName name="_xlnm.Print_Titles" localSheetId="2">'SO02 - Osvetlenie ihriska'!$120:$120</definedName>
    <definedName name="_xlnm.Print_Titles" localSheetId="3">'SO03 -  Detské ihrisko 10x10'!$121:$121</definedName>
    <definedName name="_xlnm.Print_Area" localSheetId="0">'Rekapitulácia stavby'!$C$4:$AP$70,'Rekapitulácia stavby'!$C$76:$AP$98</definedName>
    <definedName name="_xlnm.Print_Area" localSheetId="1">'SO01 - Multifunkčné ihris...'!$C$4:$Q$70,'SO01 - Multifunkčné ihris...'!$C$76:$Q$109,'SO01 - Multifunkčné ihris...'!$C$115:$Q$174</definedName>
    <definedName name="_xlnm.Print_Area" localSheetId="2">'SO02 - Osvetlenie ihriska'!$C$4:$Q$70,'SO02 - Osvetlenie ihriska'!$C$76:$Q$104,'SO02 - Osvetlenie ihriska'!$C$110:$Q$169</definedName>
    <definedName name="_xlnm.Print_Area" localSheetId="3">'SO03 -  Detské ihrisko 10x10'!$C$4:$Q$70,'SO03 -  Detské ihrisko 10x10'!$C$76:$Q$105,'SO03 -  Detské ihrisko 10x10'!$C$111:$Q$153</definedName>
  </definedNames>
  <calcPr calcId="171027"/>
</workbook>
</file>

<file path=xl/calcChain.xml><?xml version="1.0" encoding="utf-8"?>
<calcChain xmlns="http://schemas.openxmlformats.org/spreadsheetml/2006/main">
  <c r="N153" i="4" l="1"/>
  <c r="Y127" i="4"/>
  <c r="AY90" i="1"/>
  <c r="AX90" i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AA150" i="4" s="1"/>
  <c r="AA149" i="4" s="1"/>
  <c r="Y151" i="4"/>
  <c r="Y150" i="4" s="1"/>
  <c r="Y149" i="4" s="1"/>
  <c r="W151" i="4"/>
  <c r="W150" i="4" s="1"/>
  <c r="W149" i="4" s="1"/>
  <c r="BK151" i="4"/>
  <c r="BK150" i="4" s="1"/>
  <c r="N151" i="4"/>
  <c r="BF151" i="4" s="1"/>
  <c r="BI148" i="4"/>
  <c r="BH148" i="4"/>
  <c r="BG148" i="4"/>
  <c r="BF148" i="4"/>
  <c r="BE148" i="4"/>
  <c r="AA148" i="4"/>
  <c r="Y148" i="4"/>
  <c r="W148" i="4"/>
  <c r="BK148" i="4"/>
  <c r="N148" i="4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F145" i="4"/>
  <c r="BE145" i="4"/>
  <c r="AA145" i="4"/>
  <c r="Y145" i="4"/>
  <c r="W145" i="4"/>
  <c r="BK145" i="4"/>
  <c r="N145" i="4"/>
  <c r="BI144" i="4"/>
  <c r="BH144" i="4"/>
  <c r="BG144" i="4"/>
  <c r="BF144" i="4"/>
  <c r="BE144" i="4"/>
  <c r="AA144" i="4"/>
  <c r="Y144" i="4"/>
  <c r="W144" i="4"/>
  <c r="BK144" i="4"/>
  <c r="N144" i="4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W138" i="4" s="1"/>
  <c r="BK142" i="4"/>
  <c r="BK138" i="4" s="1"/>
  <c r="N138" i="4" s="1"/>
  <c r="N93" i="4" s="1"/>
  <c r="N142" i="4"/>
  <c r="BF142" i="4" s="1"/>
  <c r="BI141" i="4"/>
  <c r="BH141" i="4"/>
  <c r="BG141" i="4"/>
  <c r="BF141" i="4"/>
  <c r="BE141" i="4"/>
  <c r="AA141" i="4"/>
  <c r="Y141" i="4"/>
  <c r="W141" i="4"/>
  <c r="BK141" i="4"/>
  <c r="N141" i="4"/>
  <c r="BI140" i="4"/>
  <c r="BH140" i="4"/>
  <c r="BG140" i="4"/>
  <c r="BF140" i="4"/>
  <c r="BE140" i="4"/>
  <c r="AA140" i="4"/>
  <c r="Y140" i="4"/>
  <c r="W140" i="4"/>
  <c r="BK140" i="4"/>
  <c r="N140" i="4"/>
  <c r="BI139" i="4"/>
  <c r="BH139" i="4"/>
  <c r="BG139" i="4"/>
  <c r="BE139" i="4"/>
  <c r="AA139" i="4"/>
  <c r="AA138" i="4" s="1"/>
  <c r="Y139" i="4"/>
  <c r="Y138" i="4" s="1"/>
  <c r="W139" i="4"/>
  <c r="BK139" i="4"/>
  <c r="N139" i="4"/>
  <c r="BF139" i="4" s="1"/>
  <c r="BI137" i="4"/>
  <c r="BH137" i="4"/>
  <c r="BG137" i="4"/>
  <c r="BF137" i="4"/>
  <c r="BE137" i="4"/>
  <c r="AA137" i="4"/>
  <c r="Y137" i="4"/>
  <c r="W137" i="4"/>
  <c r="BK137" i="4"/>
  <c r="N137" i="4"/>
  <c r="BI136" i="4"/>
  <c r="BH136" i="4"/>
  <c r="BG136" i="4"/>
  <c r="BF136" i="4"/>
  <c r="BE136" i="4"/>
  <c r="AA136" i="4"/>
  <c r="AA135" i="4" s="1"/>
  <c r="Y136" i="4"/>
  <c r="Y135" i="4" s="1"/>
  <c r="W136" i="4"/>
  <c r="W135" i="4" s="1"/>
  <c r="BK136" i="4"/>
  <c r="BK135" i="4" s="1"/>
  <c r="N135" i="4" s="1"/>
  <c r="N92" i="4" s="1"/>
  <c r="N136" i="4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F132" i="4"/>
  <c r="BE132" i="4"/>
  <c r="AA132" i="4"/>
  <c r="Y132" i="4"/>
  <c r="W132" i="4"/>
  <c r="BK132" i="4"/>
  <c r="N132" i="4"/>
  <c r="BI131" i="4"/>
  <c r="BH131" i="4"/>
  <c r="BG131" i="4"/>
  <c r="BF131" i="4"/>
  <c r="BE131" i="4"/>
  <c r="AA131" i="4"/>
  <c r="Y131" i="4"/>
  <c r="W131" i="4"/>
  <c r="BK131" i="4"/>
  <c r="N131" i="4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W127" i="4" s="1"/>
  <c r="BK129" i="4"/>
  <c r="N129" i="4"/>
  <c r="BF129" i="4" s="1"/>
  <c r="BI128" i="4"/>
  <c r="BH128" i="4"/>
  <c r="BG128" i="4"/>
  <c r="BF128" i="4"/>
  <c r="BE128" i="4"/>
  <c r="AA128" i="4"/>
  <c r="AA127" i="4" s="1"/>
  <c r="Y128" i="4"/>
  <c r="W128" i="4"/>
  <c r="BK128" i="4"/>
  <c r="BK127" i="4" s="1"/>
  <c r="N127" i="4" s="1"/>
  <c r="N91" i="4" s="1"/>
  <c r="N128" i="4"/>
  <c r="BI126" i="4"/>
  <c r="BH126" i="4"/>
  <c r="BG126" i="4"/>
  <c r="BF126" i="4"/>
  <c r="BE126" i="4"/>
  <c r="AA126" i="4"/>
  <c r="Y126" i="4"/>
  <c r="W126" i="4"/>
  <c r="BK126" i="4"/>
  <c r="N126" i="4"/>
  <c r="BI125" i="4"/>
  <c r="BH125" i="4"/>
  <c r="BG125" i="4"/>
  <c r="BE125" i="4"/>
  <c r="AA125" i="4"/>
  <c r="AA124" i="4" s="1"/>
  <c r="Y125" i="4"/>
  <c r="Y124" i="4" s="1"/>
  <c r="W125" i="4"/>
  <c r="W124" i="4" s="1"/>
  <c r="BK125" i="4"/>
  <c r="BK124" i="4" s="1"/>
  <c r="N125" i="4"/>
  <c r="BF125" i="4" s="1"/>
  <c r="F118" i="4"/>
  <c r="M116" i="4"/>
  <c r="F116" i="4"/>
  <c r="F11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H36" i="4" s="1"/>
  <c r="BD90" i="1" s="1"/>
  <c r="BH100" i="4"/>
  <c r="BG100" i="4"/>
  <c r="BE100" i="4"/>
  <c r="BI99" i="4"/>
  <c r="BH99" i="4"/>
  <c r="H35" i="4" s="1"/>
  <c r="BC90" i="1" s="1"/>
  <c r="BG99" i="4"/>
  <c r="BE99" i="4"/>
  <c r="BI98" i="4"/>
  <c r="BH98" i="4"/>
  <c r="BG98" i="4"/>
  <c r="H34" i="4" s="1"/>
  <c r="BB90" i="1" s="1"/>
  <c r="BE98" i="4"/>
  <c r="M32" i="4" s="1"/>
  <c r="AV90" i="1" s="1"/>
  <c r="F83" i="4"/>
  <c r="M81" i="4"/>
  <c r="F81" i="4"/>
  <c r="F79" i="4"/>
  <c r="O21" i="4"/>
  <c r="E21" i="4"/>
  <c r="M119" i="4" s="1"/>
  <c r="O20" i="4"/>
  <c r="O18" i="4"/>
  <c r="E18" i="4"/>
  <c r="M118" i="4" s="1"/>
  <c r="O17" i="4"/>
  <c r="O15" i="4"/>
  <c r="E15" i="4"/>
  <c r="F119" i="4" s="1"/>
  <c r="O14" i="4"/>
  <c r="O9" i="4"/>
  <c r="F6" i="4"/>
  <c r="F113" i="4" s="1"/>
  <c r="N169" i="3"/>
  <c r="BK135" i="3"/>
  <c r="BK134" i="3" s="1"/>
  <c r="N134" i="3" s="1"/>
  <c r="N91" i="3" s="1"/>
  <c r="AY89" i="1"/>
  <c r="AX89" i="1"/>
  <c r="H32" i="3"/>
  <c r="AZ89" i="1" s="1"/>
  <c r="BI168" i="3"/>
  <c r="BH168" i="3"/>
  <c r="BG168" i="3"/>
  <c r="BF168" i="3"/>
  <c r="BE168" i="3"/>
  <c r="AA168" i="3"/>
  <c r="AA167" i="3" s="1"/>
  <c r="AA166" i="3" s="1"/>
  <c r="Y168" i="3"/>
  <c r="Y167" i="3" s="1"/>
  <c r="Y166" i="3" s="1"/>
  <c r="W168" i="3"/>
  <c r="W167" i="3" s="1"/>
  <c r="W166" i="3" s="1"/>
  <c r="BK168" i="3"/>
  <c r="BK167" i="3" s="1"/>
  <c r="N168" i="3"/>
  <c r="BI165" i="3"/>
  <c r="BH165" i="3"/>
  <c r="BG165" i="3"/>
  <c r="BF165" i="3"/>
  <c r="BE165" i="3"/>
  <c r="AA165" i="3"/>
  <c r="Y165" i="3"/>
  <c r="W165" i="3"/>
  <c r="BK165" i="3"/>
  <c r="N165" i="3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F163" i="3"/>
  <c r="BE163" i="3"/>
  <c r="AA163" i="3"/>
  <c r="Y163" i="3"/>
  <c r="W163" i="3"/>
  <c r="BK163" i="3"/>
  <c r="N163" i="3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F161" i="3"/>
  <c r="BE161" i="3"/>
  <c r="AA161" i="3"/>
  <c r="Y161" i="3"/>
  <c r="W161" i="3"/>
  <c r="BK161" i="3"/>
  <c r="N161" i="3"/>
  <c r="BI160" i="3"/>
  <c r="BH160" i="3"/>
  <c r="BG160" i="3"/>
  <c r="BE160" i="3"/>
  <c r="AA160" i="3"/>
  <c r="Y160" i="3"/>
  <c r="W160" i="3"/>
  <c r="BK160" i="3"/>
  <c r="N160" i="3"/>
  <c r="BF160" i="3" s="1"/>
  <c r="BI159" i="3"/>
  <c r="BH159" i="3"/>
  <c r="BG159" i="3"/>
  <c r="BF159" i="3"/>
  <c r="BE159" i="3"/>
  <c r="AA159" i="3"/>
  <c r="Y159" i="3"/>
  <c r="W159" i="3"/>
  <c r="BK159" i="3"/>
  <c r="N159" i="3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F157" i="3"/>
  <c r="BE157" i="3"/>
  <c r="AA157" i="3"/>
  <c r="Y157" i="3"/>
  <c r="W157" i="3"/>
  <c r="BK157" i="3"/>
  <c r="N157" i="3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F155" i="3"/>
  <c r="BE155" i="3"/>
  <c r="AA155" i="3"/>
  <c r="Y155" i="3"/>
  <c r="W155" i="3"/>
  <c r="BK155" i="3"/>
  <c r="N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F153" i="3"/>
  <c r="BE153" i="3"/>
  <c r="AA153" i="3"/>
  <c r="Y153" i="3"/>
  <c r="W153" i="3"/>
  <c r="BK153" i="3"/>
  <c r="N153" i="3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F151" i="3"/>
  <c r="BE151" i="3"/>
  <c r="AA151" i="3"/>
  <c r="Y151" i="3"/>
  <c r="W151" i="3"/>
  <c r="BK151" i="3"/>
  <c r="N151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F149" i="3"/>
  <c r="BE149" i="3"/>
  <c r="AA149" i="3"/>
  <c r="Y149" i="3"/>
  <c r="W149" i="3"/>
  <c r="BK149" i="3"/>
  <c r="N149" i="3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F147" i="3"/>
  <c r="BE147" i="3"/>
  <c r="AA147" i="3"/>
  <c r="Y147" i="3"/>
  <c r="W147" i="3"/>
  <c r="BK147" i="3"/>
  <c r="N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F139" i="3"/>
  <c r="BE139" i="3"/>
  <c r="AA139" i="3"/>
  <c r="Y139" i="3"/>
  <c r="W139" i="3"/>
  <c r="BK139" i="3"/>
  <c r="N139" i="3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E136" i="3"/>
  <c r="AA136" i="3"/>
  <c r="AA135" i="3" s="1"/>
  <c r="AA134" i="3" s="1"/>
  <c r="Y136" i="3"/>
  <c r="Y135" i="3" s="1"/>
  <c r="Y134" i="3" s="1"/>
  <c r="W136" i="3"/>
  <c r="W135" i="3" s="1"/>
  <c r="W134" i="3" s="1"/>
  <c r="BK136" i="3"/>
  <c r="N136" i="3"/>
  <c r="BF136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F132" i="3"/>
  <c r="BE132" i="3"/>
  <c r="AA132" i="3"/>
  <c r="Y132" i="3"/>
  <c r="W132" i="3"/>
  <c r="BK132" i="3"/>
  <c r="N132" i="3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F130" i="3"/>
  <c r="BE130" i="3"/>
  <c r="AA130" i="3"/>
  <c r="Y130" i="3"/>
  <c r="W130" i="3"/>
  <c r="BK130" i="3"/>
  <c r="N130" i="3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F128" i="3"/>
  <c r="BE128" i="3"/>
  <c r="AA128" i="3"/>
  <c r="Y128" i="3"/>
  <c r="W128" i="3"/>
  <c r="BK128" i="3"/>
  <c r="N128" i="3"/>
  <c r="BI127" i="3"/>
  <c r="BH127" i="3"/>
  <c r="BG127" i="3"/>
  <c r="BE127" i="3"/>
  <c r="AA127" i="3"/>
  <c r="Y127" i="3"/>
  <c r="W127" i="3"/>
  <c r="BK127" i="3"/>
  <c r="N127" i="3"/>
  <c r="BF127" i="3" s="1"/>
  <c r="BI126" i="3"/>
  <c r="BH126" i="3"/>
  <c r="BG126" i="3"/>
  <c r="BF126" i="3"/>
  <c r="BE126" i="3"/>
  <c r="AA126" i="3"/>
  <c r="Y126" i="3"/>
  <c r="W126" i="3"/>
  <c r="W123" i="3" s="1"/>
  <c r="W122" i="3" s="1"/>
  <c r="W121" i="3" s="1"/>
  <c r="AU89" i="1" s="1"/>
  <c r="BK126" i="3"/>
  <c r="N126" i="3"/>
  <c r="BI125" i="3"/>
  <c r="BH125" i="3"/>
  <c r="BG125" i="3"/>
  <c r="BE125" i="3"/>
  <c r="AA125" i="3"/>
  <c r="Y125" i="3"/>
  <c r="W125" i="3"/>
  <c r="BK125" i="3"/>
  <c r="N125" i="3"/>
  <c r="BF125" i="3" s="1"/>
  <c r="BI124" i="3"/>
  <c r="BH124" i="3"/>
  <c r="BG124" i="3"/>
  <c r="BF124" i="3"/>
  <c r="BE124" i="3"/>
  <c r="AA124" i="3"/>
  <c r="AA123" i="3" s="1"/>
  <c r="AA122" i="3" s="1"/>
  <c r="AA121" i="3" s="1"/>
  <c r="Y124" i="3"/>
  <c r="Y123" i="3" s="1"/>
  <c r="Y122" i="3" s="1"/>
  <c r="W124" i="3"/>
  <c r="BK124" i="3"/>
  <c r="BK123" i="3" s="1"/>
  <c r="N124" i="3"/>
  <c r="M118" i="3"/>
  <c r="F117" i="3"/>
  <c r="F115" i="3"/>
  <c r="F113" i="3"/>
  <c r="F112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M32" i="3" s="1"/>
  <c r="AV89" i="1" s="1"/>
  <c r="BI97" i="3"/>
  <c r="H36" i="3" s="1"/>
  <c r="BD89" i="1" s="1"/>
  <c r="BH97" i="3"/>
  <c r="H35" i="3" s="1"/>
  <c r="BC89" i="1" s="1"/>
  <c r="BG97" i="3"/>
  <c r="H34" i="3" s="1"/>
  <c r="BB89" i="1" s="1"/>
  <c r="BE97" i="3"/>
  <c r="M84" i="3"/>
  <c r="F83" i="3"/>
  <c r="F81" i="3"/>
  <c r="F79" i="3"/>
  <c r="F78" i="3"/>
  <c r="O21" i="3"/>
  <c r="E21" i="3"/>
  <c r="O20" i="3"/>
  <c r="O18" i="3"/>
  <c r="E18" i="3"/>
  <c r="M117" i="3" s="1"/>
  <c r="O17" i="3"/>
  <c r="O15" i="3"/>
  <c r="E15" i="3"/>
  <c r="F118" i="3" s="1"/>
  <c r="O14" i="3"/>
  <c r="O9" i="3"/>
  <c r="M115" i="3" s="1"/>
  <c r="F6" i="3"/>
  <c r="N174" i="2"/>
  <c r="AA171" i="2"/>
  <c r="AA170" i="2" s="1"/>
  <c r="Y171" i="2"/>
  <c r="Y170" i="2" s="1"/>
  <c r="BK160" i="2"/>
  <c r="N160" i="2" s="1"/>
  <c r="N95" i="2" s="1"/>
  <c r="AA155" i="2"/>
  <c r="AY88" i="1"/>
  <c r="AX88" i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F172" i="2"/>
  <c r="BE172" i="2"/>
  <c r="AA172" i="2"/>
  <c r="Y172" i="2"/>
  <c r="W172" i="2"/>
  <c r="W171" i="2" s="1"/>
  <c r="W170" i="2" s="1"/>
  <c r="BK172" i="2"/>
  <c r="BK171" i="2" s="1"/>
  <c r="N172" i="2"/>
  <c r="BI169" i="2"/>
  <c r="BH169" i="2"/>
  <c r="BG169" i="2"/>
  <c r="BF169" i="2"/>
  <c r="BE169" i="2"/>
  <c r="AA169" i="2"/>
  <c r="Y169" i="2"/>
  <c r="W169" i="2"/>
  <c r="BK169" i="2"/>
  <c r="N169" i="2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F167" i="2"/>
  <c r="BE167" i="2"/>
  <c r="AA167" i="2"/>
  <c r="Y167" i="2"/>
  <c r="W167" i="2"/>
  <c r="W163" i="2" s="1"/>
  <c r="W162" i="2" s="1"/>
  <c r="BK167" i="2"/>
  <c r="N167" i="2"/>
  <c r="BI166" i="2"/>
  <c r="BH166" i="2"/>
  <c r="BG166" i="2"/>
  <c r="BE166" i="2"/>
  <c r="AA166" i="2"/>
  <c r="AA163" i="2" s="1"/>
  <c r="AA162" i="2" s="1"/>
  <c r="Y166" i="2"/>
  <c r="W166" i="2"/>
  <c r="BK166" i="2"/>
  <c r="N166" i="2"/>
  <c r="BF166" i="2" s="1"/>
  <c r="BI165" i="2"/>
  <c r="BH165" i="2"/>
  <c r="BG165" i="2"/>
  <c r="BF165" i="2"/>
  <c r="BE165" i="2"/>
  <c r="AA165" i="2"/>
  <c r="Y165" i="2"/>
  <c r="W165" i="2"/>
  <c r="BK165" i="2"/>
  <c r="N165" i="2"/>
  <c r="BI164" i="2"/>
  <c r="BH164" i="2"/>
  <c r="BG164" i="2"/>
  <c r="BE164" i="2"/>
  <c r="AA164" i="2"/>
  <c r="Y164" i="2"/>
  <c r="Y163" i="2" s="1"/>
  <c r="Y162" i="2" s="1"/>
  <c r="W164" i="2"/>
  <c r="BK164" i="2"/>
  <c r="BK163" i="2" s="1"/>
  <c r="N164" i="2"/>
  <c r="BF164" i="2" s="1"/>
  <c r="BI161" i="2"/>
  <c r="BH161" i="2"/>
  <c r="BG161" i="2"/>
  <c r="BE161" i="2"/>
  <c r="AA161" i="2"/>
  <c r="AA160" i="2" s="1"/>
  <c r="Y161" i="2"/>
  <c r="Y160" i="2" s="1"/>
  <c r="W161" i="2"/>
  <c r="W160" i="2" s="1"/>
  <c r="BK161" i="2"/>
  <c r="N161" i="2"/>
  <c r="BF161" i="2" s="1"/>
  <c r="BI159" i="2"/>
  <c r="BH159" i="2"/>
  <c r="BG159" i="2"/>
  <c r="BF159" i="2"/>
  <c r="BE159" i="2"/>
  <c r="AA159" i="2"/>
  <c r="Y159" i="2"/>
  <c r="W159" i="2"/>
  <c r="BK159" i="2"/>
  <c r="N159" i="2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Y155" i="2" s="1"/>
  <c r="W157" i="2"/>
  <c r="BK157" i="2"/>
  <c r="N157" i="2"/>
  <c r="BF157" i="2" s="1"/>
  <c r="BI156" i="2"/>
  <c r="BH156" i="2"/>
  <c r="BG156" i="2"/>
  <c r="BF156" i="2"/>
  <c r="BE156" i="2"/>
  <c r="AA156" i="2"/>
  <c r="Y156" i="2"/>
  <c r="W156" i="2"/>
  <c r="W155" i="2" s="1"/>
  <c r="BK156" i="2"/>
  <c r="BK155" i="2" s="1"/>
  <c r="N155" i="2" s="1"/>
  <c r="N94" i="2" s="1"/>
  <c r="N156" i="2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F153" i="2"/>
  <c r="BE153" i="2"/>
  <c r="AA153" i="2"/>
  <c r="Y153" i="2"/>
  <c r="W153" i="2"/>
  <c r="W151" i="2" s="1"/>
  <c r="BK153" i="2"/>
  <c r="BK151" i="2" s="1"/>
  <c r="N151" i="2" s="1"/>
  <c r="N93" i="2" s="1"/>
  <c r="N153" i="2"/>
  <c r="BI152" i="2"/>
  <c r="BH152" i="2"/>
  <c r="BG152" i="2"/>
  <c r="BE152" i="2"/>
  <c r="AA152" i="2"/>
  <c r="AA151" i="2" s="1"/>
  <c r="Y152" i="2"/>
  <c r="Y151" i="2" s="1"/>
  <c r="W152" i="2"/>
  <c r="BK152" i="2"/>
  <c r="N152" i="2"/>
  <c r="BF152" i="2" s="1"/>
  <c r="BI150" i="2"/>
  <c r="BH150" i="2"/>
  <c r="BG150" i="2"/>
  <c r="BF150" i="2"/>
  <c r="BE150" i="2"/>
  <c r="AA150" i="2"/>
  <c r="Y150" i="2"/>
  <c r="W150" i="2"/>
  <c r="BK150" i="2"/>
  <c r="N150" i="2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AA147" i="2" s="1"/>
  <c r="Y148" i="2"/>
  <c r="Y147" i="2" s="1"/>
  <c r="W148" i="2"/>
  <c r="W147" i="2" s="1"/>
  <c r="BK148" i="2"/>
  <c r="BK147" i="2" s="1"/>
  <c r="N147" i="2" s="1"/>
  <c r="N92" i="2" s="1"/>
  <c r="N148" i="2"/>
  <c r="BF148" i="2" s="1"/>
  <c r="BI146" i="2"/>
  <c r="BH146" i="2"/>
  <c r="BG146" i="2"/>
  <c r="BF146" i="2"/>
  <c r="BE146" i="2"/>
  <c r="AA146" i="2"/>
  <c r="Y146" i="2"/>
  <c r="W146" i="2"/>
  <c r="BK146" i="2"/>
  <c r="N146" i="2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F144" i="2"/>
  <c r="BE144" i="2"/>
  <c r="AA144" i="2"/>
  <c r="Y144" i="2"/>
  <c r="W144" i="2"/>
  <c r="BK144" i="2"/>
  <c r="N144" i="2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F142" i="2"/>
  <c r="BE142" i="2"/>
  <c r="AA142" i="2"/>
  <c r="Y142" i="2"/>
  <c r="W142" i="2"/>
  <c r="BK142" i="2"/>
  <c r="N142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F140" i="2"/>
  <c r="BE140" i="2"/>
  <c r="AA140" i="2"/>
  <c r="Y140" i="2"/>
  <c r="W140" i="2"/>
  <c r="W136" i="2" s="1"/>
  <c r="BK140" i="2"/>
  <c r="N140" i="2"/>
  <c r="BI139" i="2"/>
  <c r="BH139" i="2"/>
  <c r="BG139" i="2"/>
  <c r="BE139" i="2"/>
  <c r="AA139" i="2"/>
  <c r="AA136" i="2" s="1"/>
  <c r="Y139" i="2"/>
  <c r="Y136" i="2" s="1"/>
  <c r="W139" i="2"/>
  <c r="BK139" i="2"/>
  <c r="N139" i="2"/>
  <c r="BF139" i="2" s="1"/>
  <c r="BI138" i="2"/>
  <c r="BH138" i="2"/>
  <c r="BG138" i="2"/>
  <c r="BF138" i="2"/>
  <c r="BE138" i="2"/>
  <c r="AA138" i="2"/>
  <c r="Y138" i="2"/>
  <c r="W138" i="2"/>
  <c r="BK138" i="2"/>
  <c r="N138" i="2"/>
  <c r="BI137" i="2"/>
  <c r="BH137" i="2"/>
  <c r="BG137" i="2"/>
  <c r="BE137" i="2"/>
  <c r="AA137" i="2"/>
  <c r="Y137" i="2"/>
  <c r="W137" i="2"/>
  <c r="BK137" i="2"/>
  <c r="BK136" i="2" s="1"/>
  <c r="N136" i="2" s="1"/>
  <c r="N91" i="2" s="1"/>
  <c r="N137" i="2"/>
  <c r="BF137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F133" i="2"/>
  <c r="BE133" i="2"/>
  <c r="AA133" i="2"/>
  <c r="Y133" i="2"/>
  <c r="W133" i="2"/>
  <c r="BK133" i="2"/>
  <c r="N133" i="2"/>
  <c r="BI132" i="2"/>
  <c r="BH132" i="2"/>
  <c r="BG132" i="2"/>
  <c r="BE132" i="2"/>
  <c r="AA132" i="2"/>
  <c r="Y132" i="2"/>
  <c r="W132" i="2"/>
  <c r="BK132" i="2"/>
  <c r="BK128" i="2" s="1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F130" i="2"/>
  <c r="BE130" i="2"/>
  <c r="AA130" i="2"/>
  <c r="Y130" i="2"/>
  <c r="W130" i="2"/>
  <c r="BK130" i="2"/>
  <c r="N130" i="2"/>
  <c r="BI129" i="2"/>
  <c r="BH129" i="2"/>
  <c r="BG129" i="2"/>
  <c r="BF129" i="2"/>
  <c r="BE129" i="2"/>
  <c r="AA129" i="2"/>
  <c r="AA128" i="2" s="1"/>
  <c r="Y129" i="2"/>
  <c r="Y128" i="2" s="1"/>
  <c r="W129" i="2"/>
  <c r="W128" i="2" s="1"/>
  <c r="W127" i="2" s="1"/>
  <c r="W126" i="2" s="1"/>
  <c r="AU88" i="1" s="1"/>
  <c r="BK129" i="2"/>
  <c r="N129" i="2"/>
  <c r="F122" i="2"/>
  <c r="F120" i="2"/>
  <c r="F118" i="2"/>
  <c r="F117" i="2"/>
  <c r="BI107" i="2"/>
  <c r="BH107" i="2"/>
  <c r="BG107" i="2"/>
  <c r="BE107" i="2"/>
  <c r="BI106" i="2"/>
  <c r="BH106" i="2"/>
  <c r="BG106" i="2"/>
  <c r="BE106" i="2"/>
  <c r="BI105" i="2"/>
  <c r="H36" i="2" s="1"/>
  <c r="BD88" i="1" s="1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H35" i="2" s="1"/>
  <c r="BC88" i="1" s="1"/>
  <c r="BC87" i="1" s="1"/>
  <c r="BG102" i="2"/>
  <c r="H34" i="2" s="1"/>
  <c r="BB88" i="1" s="1"/>
  <c r="BB87" i="1" s="1"/>
  <c r="BE102" i="2"/>
  <c r="M32" i="2" s="1"/>
  <c r="AV88" i="1" s="1"/>
  <c r="F83" i="2"/>
  <c r="F81" i="2"/>
  <c r="F79" i="2"/>
  <c r="F78" i="2"/>
  <c r="O21" i="2"/>
  <c r="E21" i="2"/>
  <c r="M123" i="2" s="1"/>
  <c r="O20" i="2"/>
  <c r="O18" i="2"/>
  <c r="E18" i="2"/>
  <c r="M122" i="2" s="1"/>
  <c r="O17" i="2"/>
  <c r="O15" i="2"/>
  <c r="E15" i="2"/>
  <c r="F123" i="2" s="1"/>
  <c r="O14" i="2"/>
  <c r="O9" i="2"/>
  <c r="M120" i="2" s="1"/>
  <c r="F6" i="2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BD87" i="1"/>
  <c r="W35" i="1" s="1"/>
  <c r="AM83" i="1"/>
  <c r="L83" i="1"/>
  <c r="AM82" i="1"/>
  <c r="L82" i="1"/>
  <c r="AM80" i="1"/>
  <c r="L80" i="1"/>
  <c r="L78" i="1"/>
  <c r="L77" i="1"/>
  <c r="BK166" i="3" l="1"/>
  <c r="N166" i="3" s="1"/>
  <c r="N93" i="3" s="1"/>
  <c r="N167" i="3"/>
  <c r="N94" i="3" s="1"/>
  <c r="AX87" i="1"/>
  <c r="W33" i="1"/>
  <c r="W34" i="1"/>
  <c r="AY87" i="1"/>
  <c r="BK127" i="2"/>
  <c r="N128" i="2"/>
  <c r="N90" i="2" s="1"/>
  <c r="BK123" i="4"/>
  <c r="N124" i="4"/>
  <c r="N90" i="4" s="1"/>
  <c r="BK149" i="4"/>
  <c r="N149" i="4" s="1"/>
  <c r="N94" i="4" s="1"/>
  <c r="N150" i="4"/>
  <c r="N95" i="4" s="1"/>
  <c r="W123" i="4"/>
  <c r="W122" i="4" s="1"/>
  <c r="AU90" i="1" s="1"/>
  <c r="AU87" i="1" s="1"/>
  <c r="BK162" i="2"/>
  <c r="N162" i="2" s="1"/>
  <c r="N96" i="2" s="1"/>
  <c r="N163" i="2"/>
  <c r="N97" i="2" s="1"/>
  <c r="BK122" i="3"/>
  <c r="N123" i="3"/>
  <c r="N90" i="3" s="1"/>
  <c r="Y123" i="4"/>
  <c r="Y122" i="4" s="1"/>
  <c r="N171" i="2"/>
  <c r="N99" i="2" s="1"/>
  <c r="BK170" i="2"/>
  <c r="N170" i="2" s="1"/>
  <c r="N98" i="2" s="1"/>
  <c r="Y127" i="2"/>
  <c r="Y126" i="2" s="1"/>
  <c r="AA123" i="4"/>
  <c r="AA122" i="4" s="1"/>
  <c r="AA127" i="2"/>
  <c r="AA126" i="2" s="1"/>
  <c r="Y121" i="3"/>
  <c r="N135" i="3"/>
  <c r="N92" i="3" s="1"/>
  <c r="M81" i="2"/>
  <c r="H32" i="2"/>
  <c r="AZ88" i="1" s="1"/>
  <c r="AZ87" i="1" s="1"/>
  <c r="M83" i="4"/>
  <c r="H32" i="4"/>
  <c r="AZ90" i="1" s="1"/>
  <c r="M81" i="3"/>
  <c r="F84" i="4"/>
  <c r="M83" i="2"/>
  <c r="M84" i="4"/>
  <c r="F84" i="2"/>
  <c r="M83" i="3"/>
  <c r="F78" i="4"/>
  <c r="M84" i="2"/>
  <c r="F84" i="3"/>
  <c r="AV87" i="1" l="1"/>
  <c r="BK126" i="2"/>
  <c r="N126" i="2" s="1"/>
  <c r="N88" i="2" s="1"/>
  <c r="N127" i="2"/>
  <c r="N89" i="2" s="1"/>
  <c r="BK121" i="3"/>
  <c r="N121" i="3" s="1"/>
  <c r="N88" i="3" s="1"/>
  <c r="N122" i="3"/>
  <c r="N89" i="3" s="1"/>
  <c r="BK122" i="4"/>
  <c r="N122" i="4" s="1"/>
  <c r="N88" i="4" s="1"/>
  <c r="N123" i="4"/>
  <c r="N89" i="4" s="1"/>
  <c r="N99" i="3" l="1"/>
  <c r="BF99" i="3" s="1"/>
  <c r="M27" i="3"/>
  <c r="N100" i="3"/>
  <c r="BF100" i="3" s="1"/>
  <c r="N101" i="3"/>
  <c r="BF101" i="3" s="1"/>
  <c r="N97" i="3"/>
  <c r="N102" i="3"/>
  <c r="BF102" i="3" s="1"/>
  <c r="N98" i="3"/>
  <c r="BF98" i="3" s="1"/>
  <c r="N104" i="2"/>
  <c r="BF104" i="2" s="1"/>
  <c r="M27" i="2"/>
  <c r="N102" i="2"/>
  <c r="N107" i="2"/>
  <c r="BF107" i="2" s="1"/>
  <c r="N103" i="2"/>
  <c r="BF103" i="2" s="1"/>
  <c r="N105" i="2"/>
  <c r="BF105" i="2" s="1"/>
  <c r="N106" i="2"/>
  <c r="BF106" i="2" s="1"/>
  <c r="N103" i="4"/>
  <c r="BF103" i="4" s="1"/>
  <c r="N99" i="4"/>
  <c r="BF99" i="4" s="1"/>
  <c r="M27" i="4"/>
  <c r="N100" i="4"/>
  <c r="BF100" i="4" s="1"/>
  <c r="N101" i="4"/>
  <c r="BF101" i="4" s="1"/>
  <c r="N102" i="4"/>
  <c r="BF102" i="4" s="1"/>
  <c r="N98" i="4"/>
  <c r="N96" i="3" l="1"/>
  <c r="BF97" i="3"/>
  <c r="N101" i="2"/>
  <c r="BF102" i="2"/>
  <c r="N97" i="4"/>
  <c r="BF98" i="4"/>
  <c r="M33" i="4" l="1"/>
  <c r="AW90" i="1" s="1"/>
  <c r="AT90" i="1" s="1"/>
  <c r="H33" i="4"/>
  <c r="BA90" i="1" s="1"/>
  <c r="M33" i="2"/>
  <c r="AW88" i="1" s="1"/>
  <c r="AT88" i="1" s="1"/>
  <c r="H33" i="2"/>
  <c r="BA88" i="1" s="1"/>
  <c r="M33" i="3"/>
  <c r="AW89" i="1" s="1"/>
  <c r="AT89" i="1" s="1"/>
  <c r="H33" i="3"/>
  <c r="BA89" i="1" s="1"/>
  <c r="M28" i="4"/>
  <c r="L105" i="4"/>
  <c r="M28" i="3"/>
  <c r="L104" i="3"/>
  <c r="M28" i="2"/>
  <c r="L109" i="2"/>
  <c r="AS88" i="1" l="1"/>
  <c r="M30" i="2"/>
  <c r="BA87" i="1"/>
  <c r="AS90" i="1"/>
  <c r="M30" i="4"/>
  <c r="AS89" i="1"/>
  <c r="M30" i="3"/>
  <c r="L38" i="4" l="1"/>
  <c r="AG90" i="1"/>
  <c r="AN90" i="1" s="1"/>
  <c r="W32" i="1"/>
  <c r="AW87" i="1"/>
  <c r="AG89" i="1"/>
  <c r="AN89" i="1" s="1"/>
  <c r="L38" i="3"/>
  <c r="L38" i="2"/>
  <c r="AG88" i="1"/>
  <c r="AS87" i="1"/>
  <c r="AK32" i="1" l="1"/>
  <c r="AT87" i="1"/>
  <c r="AN88" i="1"/>
  <c r="AG87" i="1"/>
  <c r="AG95" i="1" l="1"/>
  <c r="AG93" i="1"/>
  <c r="AG96" i="1"/>
  <c r="AG94" i="1"/>
  <c r="AN87" i="1"/>
  <c r="AK26" i="1"/>
  <c r="AG92" i="1" l="1"/>
  <c r="CD93" i="1"/>
  <c r="AV93" i="1"/>
  <c r="BY93" i="1" s="1"/>
  <c r="CD94" i="1"/>
  <c r="AV94" i="1"/>
  <c r="BY94" i="1" s="1"/>
  <c r="CD96" i="1"/>
  <c r="AV96" i="1"/>
  <c r="BY96" i="1" s="1"/>
  <c r="CD95" i="1"/>
  <c r="AV95" i="1"/>
  <c r="BY95" i="1" s="1"/>
  <c r="AK31" i="1" l="1"/>
  <c r="W31" i="1"/>
  <c r="AN93" i="1"/>
  <c r="AN92" i="1" s="1"/>
  <c r="AN98" i="1" s="1"/>
  <c r="AN95" i="1"/>
  <c r="AK27" i="1"/>
  <c r="AK29" i="1" s="1"/>
  <c r="AK37" i="1" s="1"/>
  <c r="AG98" i="1"/>
  <c r="AN94" i="1"/>
  <c r="AN96" i="1"/>
</calcChain>
</file>

<file path=xl/sharedStrings.xml><?xml version="1.0" encoding="utf-8"?>
<sst xmlns="http://schemas.openxmlformats.org/spreadsheetml/2006/main" count="2144" uniqueCount="470">
  <si>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</si>
  <si>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</si>
  <si>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</si>
  <si>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</si>
  <si>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</si>
  <si>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</si>
  <si>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</si>
  <si>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</si>
  <si>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</si>
  <si>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</si>
  <si>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</si>
  <si>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</si>
  <si>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</si>
  <si>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</si>
  <si>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</si>
  <si>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Obecnyuraddacov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</si>
  <si>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</si>
  <si>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</si>
  <si>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Multifunkčné ihrisko 33x18 s osvetlením a detské ihrisko 10x10</t>
  </si>
  <si>
    <t>JKSO:</t>
  </si>
  <si>
    <t/>
  </si>
  <si>
    <t>KS:</t>
  </si>
  <si>
    <t>Miesto:</t>
  </si>
  <si>
    <t>Obec Ďačov</t>
  </si>
  <si>
    <t>Dátum:</t>
  </si>
  <si>
    <t>19. 10. 2017</t>
  </si>
  <si>
    <t>Objednávateľ:</t>
  </si>
  <si>
    <t>IČO: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</si>
  <si>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</si>
  <si>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</si>
  <si>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</si>
  <si>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</si>
  <si>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</si>
  <si>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</si>
  <si>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</si>
  <si>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</si>
  <si>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</si>
  <si>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</si>
  <si>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</si>
  <si>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</si>
  <si>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</si>
  <si>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</si>
  <si>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</si>
  <si>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</si>
  <si>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</si>
  <si>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</si>
  <si>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</si>
  <si>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</si>
  <si>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</si>
  <si>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</si>
  <si>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</si>
  <si>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</si>
  <si>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</si>
  <si>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</si>
  <si>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</si>
  <si>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</si>
  <si>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</si>
  <si>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</si>
  <si>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</si>
  <si>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</si>
  <si>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</si>
  <si>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</si>
  <si>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</si>
  <si>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</si>
  <si>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</si>
  <si>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</si>
  <si>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</si>
  <si>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</si>
  <si>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</si>
  <si>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</si>
  <si>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</si>
  <si>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</si>
  <si>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</si>
  <si>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</si>
  <si>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</si>
  <si>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</si>
  <si>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</si>
  <si>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</si>
  <si>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</si>
  <si>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{a1d997d1-740b-4cdf-bad3-d7b7397b6e61}</t>
  </si>
  <si>
    <t>{00000000-0000-0000-0000-000000000000}</t>
  </si>
  <si>
    <t>/</t>
  </si>
  <si>
    <t>SO01</t>
  </si>
  <si>
    <t>Multifunkčné ihrisko 33x18</t>
  </si>
  <si>
    <t>1</t>
  </si>
  <si>
    <t>{5ff1081d-e922-4434-8fa6-80627ef2f62c}</t>
  </si>
  <si>
    <t>SO02</t>
  </si>
  <si>
    <t>Osvetlenie ihriska</t>
  </si>
  <si>
    <t>{121da331-bffb-4ca4-8c8f-534e2f6fb087}</t>
  </si>
  <si>
    <t>SO03</t>
  </si>
  <si>
    <t xml:space="preserve"> Detské ihrisko 10x10</t>
  </si>
  <si>
    <t>{cb5b0793-2414-487f-93fe-a950d3db6158}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</si>
  <si>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</si>
  <si>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</si>
  <si>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</si>
  <si>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</si>
  <si>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</si>
  <si>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</si>
  <si>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</si>
  <si>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</si>
  <si>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</si>
  <si>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</si>
  <si>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</si>
  <si>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</si>
  <si>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</si>
  <si>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</si>
  <si>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</si>
  <si>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</si>
  <si>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SO01 - Multifunkčné ihrisko 33x18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</si>
  <si>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</si>
  <si>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</si>
  <si>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</si>
  <si>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</si>
  <si>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</si>
  <si>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</si>
  <si>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</si>
  <si>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</si>
  <si>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</si>
  <si>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</si>
  <si>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</si>
  <si>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</si>
  <si>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</si>
  <si>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</si>
  <si>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</si>
  <si>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VRN - Vedľajšie rozpočtové náklady</t>
  </si>
  <si>
    <t xml:space="preserve">    VRN14 - Ostatné náklady stavby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</si>
  <si>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</si>
  <si>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</si>
  <si>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</si>
  <si>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</si>
  <si>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</si>
  <si>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</si>
  <si>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</si>
  <si>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</si>
  <si>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</si>
  <si>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</si>
  <si>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</si>
  <si>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</si>
  <si>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</si>
  <si>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</si>
  <si>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</si>
  <si>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</si>
  <si>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</si>
  <si>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</si>
  <si>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</si>
  <si>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</si>
  <si>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</si>
  <si>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</si>
  <si>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</si>
  <si>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</si>
  <si>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</si>
  <si>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</si>
  <si>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122201102</t>
  </si>
  <si>
    <t>Odkopávka a prekopávka nezapažená v hornine 3, nad 100 do 1000 m3</t>
  </si>
  <si>
    <t>m3</t>
  </si>
  <si>
    <t>4</t>
  </si>
  <si>
    <t>671762250</t>
  </si>
  <si>
    <t>131201109</t>
  </si>
  <si>
    <t>Hĺbenie nezapažených jám a zárezov. Príplatok za lepivosť horniny 3</t>
  </si>
  <si>
    <t>220652192</t>
  </si>
  <si>
    <t>3</t>
  </si>
  <si>
    <t>132201101</t>
  </si>
  <si>
    <t>Výkop ryhy do šírky 400 mm v horn.3 do 100 m3</t>
  </si>
  <si>
    <t>1618486259</t>
  </si>
  <si>
    <t>132201109</t>
  </si>
  <si>
    <t>Príplatok k cene za lepivosť pri hĺbení rýh šírky do 400 mm zapažených i nezapažených s urovnaním dna v hornine 3</t>
  </si>
  <si>
    <t>586180572</t>
  </si>
  <si>
    <t>34</t>
  </si>
  <si>
    <t>171151101</t>
  </si>
  <si>
    <t>Hutnenie bokov násypov z hornín súdržných a sypkých</t>
  </si>
  <si>
    <t>m2</t>
  </si>
  <si>
    <t>-975878773</t>
  </si>
  <si>
    <t>5</t>
  </si>
  <si>
    <t>174101001</t>
  </si>
  <si>
    <t>Zásyp sypaninou so zhutnením jám, šachiet, rýh, zárezov alebo okolo objektov do 100 m3</t>
  </si>
  <si>
    <t>-2002448327</t>
  </si>
  <si>
    <t>6</t>
  </si>
  <si>
    <t>215901101</t>
  </si>
  <si>
    <t>Zhutnenie podložia z rastlej horniny 1 až 4 pod násypy, z hornina súdržných do 92 % PS a nesúdržných</t>
  </si>
  <si>
    <t>1089779963</t>
  </si>
  <si>
    <t>7</t>
  </si>
  <si>
    <t>1002T</t>
  </si>
  <si>
    <t>NUS - náklady spojeném s umiestnením stavby</t>
  </si>
  <si>
    <t>Soubor</t>
  </si>
  <si>
    <t>-1282335387</t>
  </si>
  <si>
    <t>8</t>
  </si>
  <si>
    <t>183101211</t>
  </si>
  <si>
    <t>Hĺbenie jamiek pre výsadbu v hornine 1 až 4 s výmenou pôdy do 50% v rovine alebo na svahu do 1:5 objemu do 0, 01 m3</t>
  </si>
  <si>
    <t>ks</t>
  </si>
  <si>
    <t>-44483938</t>
  </si>
  <si>
    <t>9</t>
  </si>
  <si>
    <t>M</t>
  </si>
  <si>
    <t>0266200130</t>
  </si>
  <si>
    <t>Vŕba - Salix x integra HAKURO NISHIKI; listnatý krík dekoratívny listom, drevom</t>
  </si>
  <si>
    <t>-855343207</t>
  </si>
  <si>
    <t>10</t>
  </si>
  <si>
    <t>471991004NCT00</t>
  </si>
  <si>
    <t>Umelý trávník, material vlasu PE, vlas rovny, dĺžka vlákna 24 mm, Dtex 8800/1, počet vpichov na m2 16800, priepustnosť vody min. 67 l/min/m2, váha 1855 g/m2</t>
  </si>
  <si>
    <t>-607718799</t>
  </si>
  <si>
    <t>35</t>
  </si>
  <si>
    <t>M01</t>
  </si>
  <si>
    <t>Pružná podložka biela polyolefinová športová podložka, 500 g/m2 konštrukčná váha (ISO 845). hrúbka 8 mm (ISO 1923), tlmenie nárazov 34% (EN 14808), priepustnosť vody 19850mm/h,</t>
  </si>
  <si>
    <t>-1881652203</t>
  </si>
  <si>
    <t>11</t>
  </si>
  <si>
    <t>275311116</t>
  </si>
  <si>
    <t>Základové pätky mostných konštrukcií  z betónu prostého tr. C 16/20</t>
  </si>
  <si>
    <t>1946962235</t>
  </si>
  <si>
    <t>36</t>
  </si>
  <si>
    <t>M02</t>
  </si>
  <si>
    <t>Pokládka pružnej polyolefinovej športovej podložky</t>
  </si>
  <si>
    <t>-1887831097</t>
  </si>
  <si>
    <t>12</t>
  </si>
  <si>
    <t>589991001.SR</t>
  </si>
  <si>
    <t>Čiarovanie ihriska</t>
  </si>
  <si>
    <t>kompl.</t>
  </si>
  <si>
    <t>1570436242</t>
  </si>
  <si>
    <t>16</t>
  </si>
  <si>
    <t>916561111</t>
  </si>
  <si>
    <t>Osadenie záhonového alebo parkového obrubníka betón., do lôžka z bet. pros. tr. C 12/15 s bočnou oporou</t>
  </si>
  <si>
    <t>m</t>
  </si>
  <si>
    <t>701667285</t>
  </si>
  <si>
    <t>18</t>
  </si>
  <si>
    <t>998225111S00</t>
  </si>
  <si>
    <t>Presun hmôt pre pozemné komunikácie a plochy letís k, kryt živičný</t>
  </si>
  <si>
    <t>t</t>
  </si>
  <si>
    <t>1076378060</t>
  </si>
  <si>
    <t>564721111.2S00</t>
  </si>
  <si>
    <t>Podklad z kameniva drveného 8-16 mm hr. 100 mm, Trieda A</t>
  </si>
  <si>
    <t>-234595457</t>
  </si>
  <si>
    <t>21</t>
  </si>
  <si>
    <t>564721111S00</t>
  </si>
  <si>
    <t>Podklad z kameniva drveného 0-4 mm hr. 40 mm, Trieda A, ručné spracovanie, hutnenie Edf2= min. 50Mpa</t>
  </si>
  <si>
    <t>-1556074730</t>
  </si>
  <si>
    <t>19</t>
  </si>
  <si>
    <t>564751112S00</t>
  </si>
  <si>
    <t>Podklad z kameniva hrub. drveného 32-63 mm hr. 160 mm, Trieda A, prehutnenie Edf2=min. 25Mpa</t>
  </si>
  <si>
    <t>1138907146</t>
  </si>
  <si>
    <t>22</t>
  </si>
  <si>
    <t>2861121660</t>
  </si>
  <si>
    <t>Rúrka flexodrenážna PVC D 200 mm</t>
  </si>
  <si>
    <t>-590882793</t>
  </si>
  <si>
    <t>23</t>
  </si>
  <si>
    <t>2860016880</t>
  </si>
  <si>
    <t xml:space="preserve">Drenážna šachta DN300, napojenie DN200, </t>
  </si>
  <si>
    <t>581236932</t>
  </si>
  <si>
    <t>24</t>
  </si>
  <si>
    <t>214500211</t>
  </si>
  <si>
    <t>Zhotovenie výplne ryhy s drenážnym potrubím z rúr DN do 200, výšky nad 300 do 550 mm</t>
  </si>
  <si>
    <t>-1852835195</t>
  </si>
  <si>
    <t>25</t>
  </si>
  <si>
    <t>979083114</t>
  </si>
  <si>
    <t>Vodorovné premiestnenie sutiny na skládku s naložením a zložením nad 2000 do 3000 m</t>
  </si>
  <si>
    <t>-322506683</t>
  </si>
  <si>
    <t>26</t>
  </si>
  <si>
    <t>6936651300</t>
  </si>
  <si>
    <t>Geotextília netkaná polypropylénová Tatratex PP 300</t>
  </si>
  <si>
    <t>-395947069</t>
  </si>
  <si>
    <t>27</t>
  </si>
  <si>
    <t>5921954660</t>
  </si>
  <si>
    <t>Premac obrubník parkový 100x20x5 cm, sivý</t>
  </si>
  <si>
    <t>-1883738674</t>
  </si>
  <si>
    <t>28</t>
  </si>
  <si>
    <t>979089612</t>
  </si>
  <si>
    <t>Poplatok za skladovanie - iné odpady zo stavieb a demolácií (17 09), ostatné</t>
  </si>
  <si>
    <t>1743321135</t>
  </si>
  <si>
    <t>29</t>
  </si>
  <si>
    <t>998225111</t>
  </si>
  <si>
    <t>Presun hmôt pre pozemnú komunikáciu a letisko s krytom asfaltovým akejkoľvek dĺžky objektu</t>
  </si>
  <si>
    <t>-1396086735</t>
  </si>
  <si>
    <t>30</t>
  </si>
  <si>
    <t>SPORTOPL2</t>
  </si>
  <si>
    <t>Sieť záchytná pre oplotenie  -PP 45/45/3 nenasiakavá  -v 5,0 m</t>
  </si>
  <si>
    <t>353729853</t>
  </si>
  <si>
    <t>17</t>
  </si>
  <si>
    <t>944944011S00</t>
  </si>
  <si>
    <t>Montáž ochrannej siete z umelých vlákien</t>
  </si>
  <si>
    <t>251816880</t>
  </si>
  <si>
    <t>31</t>
  </si>
  <si>
    <t>Mantinelový systém s hliníkovými panelmi hr. 6mm s patkami na ukotvenie a vstupnými bráničkami (2ks)</t>
  </si>
  <si>
    <t>32</t>
  </si>
  <si>
    <t>1894260276</t>
  </si>
  <si>
    <t>13</t>
  </si>
  <si>
    <t>SPORTBASKET01</t>
  </si>
  <si>
    <t>Basketbalová konštrukcia (vr. odr. dosky, sieťky)</t>
  </si>
  <si>
    <t>kus</t>
  </si>
  <si>
    <t>1424160821</t>
  </si>
  <si>
    <t>14</t>
  </si>
  <si>
    <t>SPORTBRAN01</t>
  </si>
  <si>
    <t>Bránka na hádzanú (hliníková)</t>
  </si>
  <si>
    <t>-2007849</t>
  </si>
  <si>
    <t>15</t>
  </si>
  <si>
    <t>SPORTTEN01</t>
  </si>
  <si>
    <t>Sada na tenis, volejbal resp. nohejbal komplet (vr.púzdier)</t>
  </si>
  <si>
    <t>sada</t>
  </si>
  <si>
    <t>1819060656</t>
  </si>
  <si>
    <t>000700011</t>
  </si>
  <si>
    <t>Dopravné náklady - mimostavenisková doprava objektivizácia dopravných nákladov materiálov</t>
  </si>
  <si>
    <t>eur</t>
  </si>
  <si>
    <t>1024</t>
  </si>
  <si>
    <t>449074557</t>
  </si>
  <si>
    <t>33</t>
  </si>
  <si>
    <t>000700031</t>
  </si>
  <si>
    <t>Dopravné náklady - doprava zamestnancov dodávateľa náklady z ubytovne na stavbu</t>
  </si>
  <si>
    <t>-1616184738</t>
  </si>
  <si>
    <t>VP - Práce naviac</t>
  </si>
  <si>
    <t>PN</t>
  </si>
  <si>
    <t>SO02 - Osvetlenie ihriska</t>
  </si>
  <si>
    <t>M - Práce a dodávky M</t>
  </si>
  <si>
    <t xml:space="preserve">    21-M - Elektromontáže</t>
  </si>
  <si>
    <t xml:space="preserve">    VRN07 - Dopravné náklady</t>
  </si>
  <si>
    <t>162301141</t>
  </si>
  <si>
    <t xml:space="preserve">Vodorovné premiestnenie výkopku po spevnenej ceste z horniny tr.1-4, nad 1000 do 10000 m3 na vzdialenosť nad 50 do 500 m </t>
  </si>
  <si>
    <t>1277430031</t>
  </si>
  <si>
    <t>171209002</t>
  </si>
  <si>
    <t>Poplatok za skladovanie - zemina a kamenivo (17 05) ostatné</t>
  </si>
  <si>
    <t>-1458719967</t>
  </si>
  <si>
    <t>460202143</t>
  </si>
  <si>
    <t>Hĺbenie káblovej ryhy strojne 35 cm širokej a 60 cm hlbokej, v zemine triedy 3</t>
  </si>
  <si>
    <t>-2129742371</t>
  </si>
  <si>
    <t>460490012</t>
  </si>
  <si>
    <t>Rozvinutie a uloženie výstražnej fólie z PVC do ryhy, šírka 33 cm</t>
  </si>
  <si>
    <t>-1623097283</t>
  </si>
  <si>
    <t>M03</t>
  </si>
  <si>
    <t>Uloženie a zosvorkovanie zemniaceho vodiča Ø 10 mm</t>
  </si>
  <si>
    <t>-483402812</t>
  </si>
  <si>
    <t>M04</t>
  </si>
  <si>
    <t>Uloženie a zasypanie kábla NN</t>
  </si>
  <si>
    <t>-613811373</t>
  </si>
  <si>
    <t>M05</t>
  </si>
  <si>
    <t>Vytýčenie a výkop jám pre stĺpy osvetlenia</t>
  </si>
  <si>
    <t>1209024588</t>
  </si>
  <si>
    <t>M06</t>
  </si>
  <si>
    <t>Betón pre osadenie pätiek stĺpov svetlenia vrátane dopravy</t>
  </si>
  <si>
    <t>410297144</t>
  </si>
  <si>
    <t>M07</t>
  </si>
  <si>
    <t>Osadenie pätiek stĺpov osvetleni /vyvedenia chráničky a zemnenia/</t>
  </si>
  <si>
    <t>1242869042</t>
  </si>
  <si>
    <t>M08</t>
  </si>
  <si>
    <t>Úprava okolia zahumusovaním po obvode ihriska na šírku 1,5m*102m s výsevom tráneho semena</t>
  </si>
  <si>
    <t>1090783849</t>
  </si>
  <si>
    <t>9201M03</t>
  </si>
  <si>
    <t>Výškové práce - inštalácia a smerovanie LED technológie</t>
  </si>
  <si>
    <t>hod</t>
  </si>
  <si>
    <t>64</t>
  </si>
  <si>
    <t>-85856880</t>
  </si>
  <si>
    <t>921M01</t>
  </si>
  <si>
    <t>Zapojenie a odskúšanie rozvádzača</t>
  </si>
  <si>
    <t>79853595</t>
  </si>
  <si>
    <t>921M02</t>
  </si>
  <si>
    <t>Ostatné elektroinštalačné práce</t>
  </si>
  <si>
    <t>1348340111</t>
  </si>
  <si>
    <t>921M03</t>
  </si>
  <si>
    <t>Revízna správa - elektro (Prvotná revízia + 1 opakovaná po 4 rokoch)</t>
  </si>
  <si>
    <t>222849020</t>
  </si>
  <si>
    <t>944943201</t>
  </si>
  <si>
    <t>Denný prenájom pracovného resp. ochranného lešenia Doka - skladacia plošina K bez predĺženia podpery</t>
  </si>
  <si>
    <t>1292796425</t>
  </si>
  <si>
    <t>3570221100</t>
  </si>
  <si>
    <t>Rozvodnica oceľovoplechová, krytie min. IP 65</t>
  </si>
  <si>
    <t>256</t>
  </si>
  <si>
    <t>782615583</t>
  </si>
  <si>
    <t>3850018470</t>
  </si>
  <si>
    <t xml:space="preserve">21302: Spínač otočný, 16A, </t>
  </si>
  <si>
    <t>1036697108</t>
  </si>
  <si>
    <t>Istič 10A, charakteristika B, 1-pólový</t>
  </si>
  <si>
    <t>-1864138783</t>
  </si>
  <si>
    <t>3410360300</t>
  </si>
  <si>
    <t>Prúdový chránič 2P 25A 30MA AC</t>
  </si>
  <si>
    <t>-261679710</t>
  </si>
  <si>
    <t>3451011200</t>
  </si>
  <si>
    <t>Vývodka PUD s tesniacim kružkom</t>
  </si>
  <si>
    <t>-1440802652</t>
  </si>
  <si>
    <t>Svorka SO</t>
  </si>
  <si>
    <t>1079109267</t>
  </si>
  <si>
    <t>Prepoj. mostík N7</t>
  </si>
  <si>
    <t>-82614086</t>
  </si>
  <si>
    <t>Prepoj. mostík PE7</t>
  </si>
  <si>
    <t>-937681778</t>
  </si>
  <si>
    <t>Vysiaci zámok</t>
  </si>
  <si>
    <t>-582918065</t>
  </si>
  <si>
    <t>Podružný materiál</t>
  </si>
  <si>
    <t>-1415817956</t>
  </si>
  <si>
    <t>LED svietidlá,príkon max. 185W, Svetelný tok zdroja min. 20 700 lm, Uhol rozptylu 30° x 70°, Farba</t>
  </si>
  <si>
    <t>1849101010</t>
  </si>
  <si>
    <t>720144198</t>
  </si>
  <si>
    <t>M09</t>
  </si>
  <si>
    <t>Konzola rotačná pre LED svietidlo, max. príkon svietidla 185W</t>
  </si>
  <si>
    <t>-920203940</t>
  </si>
  <si>
    <t>341M01</t>
  </si>
  <si>
    <t>Rozvodná krabica 230/400V, IP67</t>
  </si>
  <si>
    <t>742191066</t>
  </si>
  <si>
    <t>M10</t>
  </si>
  <si>
    <t>Pripojovacia svorka SO</t>
  </si>
  <si>
    <t>315746807</t>
  </si>
  <si>
    <t>341M02</t>
  </si>
  <si>
    <t>Odbočovacia spojovacia svorka - SR 01</t>
  </si>
  <si>
    <t>647485998</t>
  </si>
  <si>
    <t>341M03</t>
  </si>
  <si>
    <t>Odbočovacia spojovacia svorka - SR 02</t>
  </si>
  <si>
    <t>1152723293</t>
  </si>
  <si>
    <t>3410350085</t>
  </si>
  <si>
    <t>CYKY 3x1,5 Kábel pre pevné uloženie, medený STN</t>
  </si>
  <si>
    <t>2089612922</t>
  </si>
  <si>
    <t>341M04</t>
  </si>
  <si>
    <t>Pozinkovaný vodič FeZn 10 mm</t>
  </si>
  <si>
    <t>kg</t>
  </si>
  <si>
    <t>874307858</t>
  </si>
  <si>
    <t>3544223850</t>
  </si>
  <si>
    <t>Územňovacia pásovina ocelová žiarovo zinkovaná označenie 30 x 4 mm</t>
  </si>
  <si>
    <t>492778158</t>
  </si>
  <si>
    <t>37</t>
  </si>
  <si>
    <t>341M05</t>
  </si>
  <si>
    <t>Výstražná fólia PVC, červená, šírka 22 cm</t>
  </si>
  <si>
    <t>-78728140</t>
  </si>
  <si>
    <t>38</t>
  </si>
  <si>
    <t>3411316001</t>
  </si>
  <si>
    <t>Rúrka dvojplášťová KOPODUR BC - červená KD 09040 BC 32mm IP40</t>
  </si>
  <si>
    <t>1212286964</t>
  </si>
  <si>
    <t>39</t>
  </si>
  <si>
    <t>316M01</t>
  </si>
  <si>
    <t>Oceľový stožiar v. 6 m, hr. steny 3,5 mm; pätkový</t>
  </si>
  <si>
    <t>-1156187937</t>
  </si>
  <si>
    <t>40</t>
  </si>
  <si>
    <t>316M02</t>
  </si>
  <si>
    <t>Konzola na stožiar pre dve svietidlá</t>
  </si>
  <si>
    <t>1780273382</t>
  </si>
  <si>
    <t>41</t>
  </si>
  <si>
    <t>M11</t>
  </si>
  <si>
    <t>Piesok pre káblové lôžko</t>
  </si>
  <si>
    <t>1256384703</t>
  </si>
  <si>
    <t>-1220702443</t>
  </si>
  <si>
    <t>SO03 -  Detské ihrisko 10x10</t>
  </si>
  <si>
    <t>508951899</t>
  </si>
  <si>
    <t>-1356003047</t>
  </si>
  <si>
    <t>NUS - náklady spojeném s umístěním stavby</t>
  </si>
  <si>
    <t>1898232590</t>
  </si>
  <si>
    <t>Umelá tráva farba: zelená (okolie) 24mm, meteriál PE fibril, 8.800/1 Dtex, 19950 hustota, 2055 g/m2 konštrukčná váha včetne pokládky a zapieskovania (24kg/m2)</t>
  </si>
  <si>
    <t>1682383931</t>
  </si>
  <si>
    <t>Pružná podložka z sieťovanej polyetylénovej peny z XC A C rezmy ktorá absorbuje len &lt; 3 Vol. % (podľa ISO 2896), podľa normy DIN EN 1177, hrúbky 8 mm, konštrukčná váha 500g/m2</t>
  </si>
  <si>
    <t>-202350519</t>
  </si>
  <si>
    <t>Pružná podložka z sieťovanej polyetylénovej peny z XC A C rezmy ktorá absorbuje len &lt; 3 Vol. % (podľa ISO 2896), podľa normy DIN EN 1177, hrúbky 30 mm, konštrukčná váha 1200g/m2</t>
  </si>
  <si>
    <t>1131120229</t>
  </si>
  <si>
    <t>-1738255056</t>
  </si>
  <si>
    <t>-753814592</t>
  </si>
  <si>
    <t>Pokládka pružnej podložky</t>
  </si>
  <si>
    <t>-323768125</t>
  </si>
  <si>
    <t>Podklad z kameniva drveného 0-16 mm hr. 50 mm, Trieda A</t>
  </si>
  <si>
    <t>1403016064</t>
  </si>
  <si>
    <t>Podklad z kameniva drveného 0-4 mm hr. 20 mm, Trieda A, ručné spracovanie, hutnenie Edf2= min. 50Mpa</t>
  </si>
  <si>
    <t>-992497686</t>
  </si>
  <si>
    <t>-887505957</t>
  </si>
  <si>
    <t>1630674454</t>
  </si>
  <si>
    <t>-606234406</t>
  </si>
  <si>
    <t>Šmýkačka , 3360x1790x1700mm, HIC:1m (výška pádu)</t>
  </si>
  <si>
    <t>1183310619</t>
  </si>
  <si>
    <t>Kolotoč, Ø 1350x791mm, HIC:0,47m</t>
  </si>
  <si>
    <t>-929433641</t>
  </si>
  <si>
    <t>Reťazová hojdačka, 1409x175x1496mm, HIC:0,91m (výška pádu)</t>
  </si>
  <si>
    <t>1130672496</t>
  </si>
  <si>
    <t>Prevažovacia hojdačka, 3165x325x853mm, HIC:0,95m (výška pádu)</t>
  </si>
  <si>
    <t>-2116476131</t>
  </si>
  <si>
    <t>Balančný tanier, 90x325x420mm, HIC:0,42m (výška pádu)</t>
  </si>
  <si>
    <t>-1692387072</t>
  </si>
  <si>
    <t>Informačná tabuľa, 0,5 x 0,2m</t>
  </si>
  <si>
    <t>525529807</t>
  </si>
  <si>
    <t>Osadenie pätiek a montáž detského ihriska</t>
  </si>
  <si>
    <t>kpl</t>
  </si>
  <si>
    <t>549762266</t>
  </si>
  <si>
    <t>586637648</t>
  </si>
  <si>
    <t>1322905426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</si>
</sst>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5" fillId="0" borderId="25" xfId="0" applyFont="1" applyBorder="1" applyAlignment="1" applyProtection="1">
      <alignment horizontal="center" vertical="center"/>
    </xf>
    <xf numFmtId="49" fontId="35" fillId="0" borderId="25" xfId="0" applyNumberFormat="1" applyFont="1" applyBorder="1" applyAlignment="1" applyProtection="1">
      <alignment horizontal="left" vertical="center" wrapText="1"/>
    </xf>
    <xf numFmtId="0" fontId="35" fillId="0" borderId="25" xfId="0" applyFont="1" applyBorder="1" applyAlignment="1" applyProtection="1">
      <alignment horizontal="center" vertical="center" wrapText="1"/>
    </xf>
    <xf numFmtId="167" fontId="35" fillId="0" borderId="25" xfId="0" applyNumberFormat="1" applyFont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3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</xf>
    <xf numFmtId="167" fontId="0" fillId="0" borderId="25" xfId="0" applyNumberFormat="1" applyFont="1" applyBorder="1" applyAlignment="1" applyProtection="1">
      <alignment vertical="center"/>
    </xf>
    <xf numFmtId="0" fontId="35" fillId="0" borderId="25" xfId="0" applyFont="1" applyBorder="1" applyAlignment="1" applyProtection="1">
      <alignment horizontal="left" vertical="center" wrapText="1"/>
    </xf>
    <xf numFmtId="167" fontId="35" fillId="4" borderId="25" xfId="0" applyNumberFormat="1" applyFont="1" applyFill="1" applyBorder="1" applyAlignment="1" applyProtection="1">
      <alignment vertical="center"/>
      <protection locked="0"/>
    </xf>
    <xf numFmtId="167" fontId="35" fillId="4" borderId="25" xfId="0" applyNumberFormat="1" applyFont="1" applyFill="1" applyBorder="1" applyAlignment="1" applyProtection="1">
      <alignment vertical="center"/>
    </xf>
    <xf numFmtId="167" fontId="35" fillId="0" borderId="25" xfId="0" applyNumberFormat="1" applyFont="1" applyBorder="1" applyAlignment="1" applyProtection="1">
      <alignment vertical="center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81" t="s">
        <v>11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2"/>
      <c r="AS4" s="23" t="s">
        <v>12</v>
      </c>
      <c r="BE4" s="24" t="s">
        <v>13</v>
      </c>
      <c r="BS4" s="17" t="s">
        <v>9</v>
      </c>
    </row>
    <row r="5" spans="1:73" ht="14.45" customHeight="1">
      <c r="B5" s="21"/>
      <c r="C5" s="25"/>
      <c r="D5" s="26" t="s">
        <v>14</v>
      </c>
      <c r="E5" s="25"/>
      <c r="F5" s="25"/>
      <c r="G5" s="25"/>
      <c r="H5" s="25"/>
      <c r="I5" s="25"/>
      <c r="J5" s="25"/>
      <c r="K5" s="185" t="s">
        <v>15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25"/>
      <c r="AQ5" s="22"/>
      <c r="BE5" s="183" t="s">
        <v>16</v>
      </c>
      <c r="BS5" s="17" t="s">
        <v>9</v>
      </c>
    </row>
    <row r="6" spans="1:73" ht="36.950000000000003" customHeight="1">
      <c r="B6" s="21"/>
      <c r="C6" s="25"/>
      <c r="D6" s="28" t="s">
        <v>17</v>
      </c>
      <c r="E6" s="25"/>
      <c r="F6" s="25"/>
      <c r="G6" s="25"/>
      <c r="H6" s="25"/>
      <c r="I6" s="25"/>
      <c r="J6" s="25"/>
      <c r="K6" s="187" t="s">
        <v>18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25"/>
      <c r="AQ6" s="22"/>
      <c r="BE6" s="184"/>
      <c r="BS6" s="17" t="s">
        <v>9</v>
      </c>
    </row>
    <row r="7" spans="1:73" ht="14.45" customHeight="1">
      <c r="B7" s="21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2"/>
      <c r="BE7" s="184"/>
      <c r="BS7" s="17" t="s">
        <v>9</v>
      </c>
    </row>
    <row r="8" spans="1:73" ht="14.45" customHeight="1">
      <c r="B8" s="21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30" t="s">
        <v>25</v>
      </c>
      <c r="AO8" s="25"/>
      <c r="AP8" s="25"/>
      <c r="AQ8" s="22"/>
      <c r="BE8" s="184"/>
      <c r="BS8" s="17" t="s">
        <v>9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84"/>
      <c r="BS9" s="17" t="s">
        <v>9</v>
      </c>
    </row>
    <row r="10" spans="1:73" ht="14.45" customHeight="1">
      <c r="B10" s="21"/>
      <c r="C10" s="25"/>
      <c r="D10" s="29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27</v>
      </c>
      <c r="AL10" s="25"/>
      <c r="AM10" s="25"/>
      <c r="AN10" s="27" t="s">
        <v>20</v>
      </c>
      <c r="AO10" s="25"/>
      <c r="AP10" s="25"/>
      <c r="AQ10" s="22"/>
      <c r="BE10" s="184"/>
      <c r="BS10" s="17" t="s">
        <v>9</v>
      </c>
    </row>
    <row r="11" spans="1:73" ht="18.399999999999999" customHeight="1">
      <c r="B11" s="21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20</v>
      </c>
      <c r="AO11" s="25"/>
      <c r="AP11" s="25"/>
      <c r="AQ11" s="22"/>
      <c r="BE11" s="184"/>
      <c r="BS11" s="17" t="s">
        <v>9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84"/>
      <c r="BS12" s="17" t="s">
        <v>9</v>
      </c>
    </row>
    <row r="13" spans="1:73" ht="14.45" customHeight="1">
      <c r="B13" s="21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27</v>
      </c>
      <c r="AL13" s="25"/>
      <c r="AM13" s="25"/>
      <c r="AN13" s="31" t="s">
        <v>30</v>
      </c>
      <c r="AO13" s="25"/>
      <c r="AP13" s="25"/>
      <c r="AQ13" s="22"/>
      <c r="BE13" s="184"/>
      <c r="BS13" s="17" t="s">
        <v>9</v>
      </c>
    </row>
    <row r="14" spans="1:73">
      <c r="B14" s="21"/>
      <c r="C14" s="25"/>
      <c r="D14" s="25"/>
      <c r="E14" s="188" t="s">
        <v>30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9" t="s">
        <v>28</v>
      </c>
      <c r="AL14" s="25"/>
      <c r="AM14" s="25"/>
      <c r="AN14" s="31" t="s">
        <v>30</v>
      </c>
      <c r="AO14" s="25"/>
      <c r="AP14" s="25"/>
      <c r="AQ14" s="22"/>
      <c r="BE14" s="184"/>
      <c r="BS14" s="17" t="s">
        <v>9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84"/>
      <c r="BS15" s="17" t="s">
        <v>6</v>
      </c>
    </row>
    <row r="16" spans="1:73" ht="14.45" customHeight="1">
      <c r="B16" s="21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27</v>
      </c>
      <c r="AL16" s="25"/>
      <c r="AM16" s="25"/>
      <c r="AN16" s="27" t="s">
        <v>20</v>
      </c>
      <c r="AO16" s="25"/>
      <c r="AP16" s="25"/>
      <c r="AQ16" s="22"/>
      <c r="BE16" s="184"/>
      <c r="BS16" s="17" t="s">
        <v>6</v>
      </c>
    </row>
    <row r="17" spans="2:71" ht="18.399999999999999" customHeight="1">
      <c r="B17" s="21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20</v>
      </c>
      <c r="AO17" s="25"/>
      <c r="AP17" s="25"/>
      <c r="AQ17" s="22"/>
      <c r="BE17" s="184"/>
      <c r="BS17" s="17" t="s">
        <v>33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84"/>
      <c r="BS18" s="17" t="s">
        <v>34</v>
      </c>
    </row>
    <row r="19" spans="2:71" ht="14.45" customHeight="1">
      <c r="B19" s="21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27</v>
      </c>
      <c r="AL19" s="25"/>
      <c r="AM19" s="25"/>
      <c r="AN19" s="27" t="s">
        <v>20</v>
      </c>
      <c r="AO19" s="25"/>
      <c r="AP19" s="25"/>
      <c r="AQ19" s="22"/>
      <c r="BE19" s="184"/>
      <c r="BS19" s="17" t="s">
        <v>34</v>
      </c>
    </row>
    <row r="20" spans="2:71" ht="18.399999999999999" customHeight="1">
      <c r="B20" s="21"/>
      <c r="C20" s="25"/>
      <c r="D20" s="25"/>
      <c r="E20" s="27" t="s">
        <v>32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20</v>
      </c>
      <c r="AO20" s="25"/>
      <c r="AP20" s="25"/>
      <c r="AQ20" s="22"/>
      <c r="BE20" s="184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84"/>
    </row>
    <row r="22" spans="2:71">
      <c r="B22" s="21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84"/>
    </row>
    <row r="23" spans="2:71" ht="22.5" customHeight="1">
      <c r="B23" s="21"/>
      <c r="C23" s="25"/>
      <c r="D23" s="25"/>
      <c r="E23" s="190" t="s">
        <v>20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5"/>
      <c r="AP23" s="25"/>
      <c r="AQ23" s="22"/>
      <c r="BE23" s="184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84"/>
    </row>
    <row r="25" spans="2:71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84"/>
    </row>
    <row r="26" spans="2:71" ht="14.45" customHeight="1">
      <c r="B26" s="21"/>
      <c r="C26" s="25"/>
      <c r="D26" s="33" t="s">
        <v>37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1">
        <f>ROUND(AG87,2)</f>
        <v>0</v>
      </c>
      <c r="AL26" s="186"/>
      <c r="AM26" s="186"/>
      <c r="AN26" s="186"/>
      <c r="AO26" s="186"/>
      <c r="AP26" s="25"/>
      <c r="AQ26" s="22"/>
      <c r="BE26" s="184"/>
    </row>
    <row r="27" spans="2:71" ht="14.45" customHeight="1">
      <c r="B27" s="21"/>
      <c r="C27" s="25"/>
      <c r="D27" s="33" t="s">
        <v>38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1">
        <f>ROUND(AG92,2)</f>
        <v>0</v>
      </c>
      <c r="AL27" s="191"/>
      <c r="AM27" s="191"/>
      <c r="AN27" s="191"/>
      <c r="AO27" s="191"/>
      <c r="AP27" s="25"/>
      <c r="AQ27" s="22"/>
      <c r="BE27" s="184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4"/>
    </row>
    <row r="29" spans="2:71" s="1" customFormat="1" ht="25.9" customHeight="1">
      <c r="B29" s="34"/>
      <c r="C29" s="35"/>
      <c r="D29" s="37" t="s">
        <v>39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2">
        <f>ROUND(AK26+AK27,2)</f>
        <v>0</v>
      </c>
      <c r="AL29" s="193"/>
      <c r="AM29" s="193"/>
      <c r="AN29" s="193"/>
      <c r="AO29" s="193"/>
      <c r="AP29" s="35"/>
      <c r="AQ29" s="36"/>
      <c r="BE29" s="184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4"/>
    </row>
    <row r="31" spans="2:71" s="2" customFormat="1" ht="14.45" customHeight="1">
      <c r="B31" s="39"/>
      <c r="C31" s="40"/>
      <c r="D31" s="41" t="s">
        <v>40</v>
      </c>
      <c r="E31" s="40"/>
      <c r="F31" s="41" t="s">
        <v>41</v>
      </c>
      <c r="G31" s="40"/>
      <c r="H31" s="40"/>
      <c r="I31" s="40"/>
      <c r="J31" s="40"/>
      <c r="K31" s="40"/>
      <c r="L31" s="194">
        <v>0.2</v>
      </c>
      <c r="M31" s="195"/>
      <c r="N31" s="195"/>
      <c r="O31" s="195"/>
      <c r="P31" s="40"/>
      <c r="Q31" s="40"/>
      <c r="R31" s="40"/>
      <c r="S31" s="40"/>
      <c r="T31" s="43" t="s">
        <v>42</v>
      </c>
      <c r="U31" s="40"/>
      <c r="V31" s="40"/>
      <c r="W31" s="196">
        <f>ROUND(AZ87+SUM(CD93:CD97),2)</f>
        <v>0</v>
      </c>
      <c r="X31" s="195"/>
      <c r="Y31" s="195"/>
      <c r="Z31" s="195"/>
      <c r="AA31" s="195"/>
      <c r="AB31" s="195"/>
      <c r="AC31" s="195"/>
      <c r="AD31" s="195"/>
      <c r="AE31" s="195"/>
      <c r="AF31" s="40"/>
      <c r="AG31" s="40"/>
      <c r="AH31" s="40"/>
      <c r="AI31" s="40"/>
      <c r="AJ31" s="40"/>
      <c r="AK31" s="196">
        <f>ROUND(AV87+SUM(BY93:BY97),2)</f>
        <v>0</v>
      </c>
      <c r="AL31" s="195"/>
      <c r="AM31" s="195"/>
      <c r="AN31" s="195"/>
      <c r="AO31" s="195"/>
      <c r="AP31" s="40"/>
      <c r="AQ31" s="44"/>
      <c r="BE31" s="184"/>
    </row>
    <row r="32" spans="2:71" s="2" customFormat="1" ht="14.45" customHeight="1">
      <c r="B32" s="39"/>
      <c r="C32" s="40"/>
      <c r="D32" s="40"/>
      <c r="E32" s="40"/>
      <c r="F32" s="41" t="s">
        <v>43</v>
      </c>
      <c r="G32" s="40"/>
      <c r="H32" s="40"/>
      <c r="I32" s="40"/>
      <c r="J32" s="40"/>
      <c r="K32" s="40"/>
      <c r="L32" s="194">
        <v>0.2</v>
      </c>
      <c r="M32" s="195"/>
      <c r="N32" s="195"/>
      <c r="O32" s="195"/>
      <c r="P32" s="40"/>
      <c r="Q32" s="40"/>
      <c r="R32" s="40"/>
      <c r="S32" s="40"/>
      <c r="T32" s="43" t="s">
        <v>42</v>
      </c>
      <c r="U32" s="40"/>
      <c r="V32" s="40"/>
      <c r="W32" s="196">
        <f>ROUND(BA87+SUM(CE93:CE97),2)</f>
        <v>0</v>
      </c>
      <c r="X32" s="195"/>
      <c r="Y32" s="195"/>
      <c r="Z32" s="195"/>
      <c r="AA32" s="195"/>
      <c r="AB32" s="195"/>
      <c r="AC32" s="195"/>
      <c r="AD32" s="195"/>
      <c r="AE32" s="195"/>
      <c r="AF32" s="40"/>
      <c r="AG32" s="40"/>
      <c r="AH32" s="40"/>
      <c r="AI32" s="40"/>
      <c r="AJ32" s="40"/>
      <c r="AK32" s="196">
        <f>ROUND(AW87+SUM(BZ93:BZ97),2)</f>
        <v>0</v>
      </c>
      <c r="AL32" s="195"/>
      <c r="AM32" s="195"/>
      <c r="AN32" s="195"/>
      <c r="AO32" s="195"/>
      <c r="AP32" s="40"/>
      <c r="AQ32" s="44"/>
      <c r="BE32" s="184"/>
    </row>
    <row r="33" spans="2:57" s="2" customFormat="1" ht="14.45" hidden="1" customHeight="1">
      <c r="B33" s="39"/>
      <c r="C33" s="40"/>
      <c r="D33" s="40"/>
      <c r="E33" s="40"/>
      <c r="F33" s="41" t="s">
        <v>44</v>
      </c>
      <c r="G33" s="40"/>
      <c r="H33" s="40"/>
      <c r="I33" s="40"/>
      <c r="J33" s="40"/>
      <c r="K33" s="40"/>
      <c r="L33" s="194">
        <v>0.2</v>
      </c>
      <c r="M33" s="195"/>
      <c r="N33" s="195"/>
      <c r="O33" s="195"/>
      <c r="P33" s="40"/>
      <c r="Q33" s="40"/>
      <c r="R33" s="40"/>
      <c r="S33" s="40"/>
      <c r="T33" s="43" t="s">
        <v>42</v>
      </c>
      <c r="U33" s="40"/>
      <c r="V33" s="40"/>
      <c r="W33" s="196">
        <f>ROUND(BB87+SUM(CF93:CF97),2)</f>
        <v>0</v>
      </c>
      <c r="X33" s="195"/>
      <c r="Y33" s="195"/>
      <c r="Z33" s="195"/>
      <c r="AA33" s="195"/>
      <c r="AB33" s="195"/>
      <c r="AC33" s="195"/>
      <c r="AD33" s="195"/>
      <c r="AE33" s="195"/>
      <c r="AF33" s="40"/>
      <c r="AG33" s="40"/>
      <c r="AH33" s="40"/>
      <c r="AI33" s="40"/>
      <c r="AJ33" s="40"/>
      <c r="AK33" s="196">
        <v>0</v>
      </c>
      <c r="AL33" s="195"/>
      <c r="AM33" s="195"/>
      <c r="AN33" s="195"/>
      <c r="AO33" s="195"/>
      <c r="AP33" s="40"/>
      <c r="AQ33" s="44"/>
      <c r="BE33" s="184"/>
    </row>
    <row r="34" spans="2:57" s="2" customFormat="1" ht="14.45" hidden="1" customHeight="1">
      <c r="B34" s="39"/>
      <c r="C34" s="40"/>
      <c r="D34" s="40"/>
      <c r="E34" s="40"/>
      <c r="F34" s="41" t="s">
        <v>45</v>
      </c>
      <c r="G34" s="40"/>
      <c r="H34" s="40"/>
      <c r="I34" s="40"/>
      <c r="J34" s="40"/>
      <c r="K34" s="40"/>
      <c r="L34" s="194">
        <v>0.2</v>
      </c>
      <c r="M34" s="195"/>
      <c r="N34" s="195"/>
      <c r="O34" s="195"/>
      <c r="P34" s="40"/>
      <c r="Q34" s="40"/>
      <c r="R34" s="40"/>
      <c r="S34" s="40"/>
      <c r="T34" s="43" t="s">
        <v>42</v>
      </c>
      <c r="U34" s="40"/>
      <c r="V34" s="40"/>
      <c r="W34" s="196">
        <f>ROUND(BC87+SUM(CG93:CG97),2)</f>
        <v>0</v>
      </c>
      <c r="X34" s="195"/>
      <c r="Y34" s="195"/>
      <c r="Z34" s="195"/>
      <c r="AA34" s="195"/>
      <c r="AB34" s="195"/>
      <c r="AC34" s="195"/>
      <c r="AD34" s="195"/>
      <c r="AE34" s="195"/>
      <c r="AF34" s="40"/>
      <c r="AG34" s="40"/>
      <c r="AH34" s="40"/>
      <c r="AI34" s="40"/>
      <c r="AJ34" s="40"/>
      <c r="AK34" s="196">
        <v>0</v>
      </c>
      <c r="AL34" s="195"/>
      <c r="AM34" s="195"/>
      <c r="AN34" s="195"/>
      <c r="AO34" s="195"/>
      <c r="AP34" s="40"/>
      <c r="AQ34" s="44"/>
      <c r="BE34" s="184"/>
    </row>
    <row r="35" spans="2:57" s="2" customFormat="1" ht="14.45" hidden="1" customHeight="1">
      <c r="B35" s="39"/>
      <c r="C35" s="40"/>
      <c r="D35" s="40"/>
      <c r="E35" s="40"/>
      <c r="F35" s="41" t="s">
        <v>46</v>
      </c>
      <c r="G35" s="40"/>
      <c r="H35" s="40"/>
      <c r="I35" s="40"/>
      <c r="J35" s="40"/>
      <c r="K35" s="40"/>
      <c r="L35" s="194">
        <v>0</v>
      </c>
      <c r="M35" s="195"/>
      <c r="N35" s="195"/>
      <c r="O35" s="195"/>
      <c r="P35" s="40"/>
      <c r="Q35" s="40"/>
      <c r="R35" s="40"/>
      <c r="S35" s="40"/>
      <c r="T35" s="43" t="s">
        <v>42</v>
      </c>
      <c r="U35" s="40"/>
      <c r="V35" s="40"/>
      <c r="W35" s="196">
        <f>ROUND(BD87+SUM(CH93:CH97),2)</f>
        <v>0</v>
      </c>
      <c r="X35" s="195"/>
      <c r="Y35" s="195"/>
      <c r="Z35" s="195"/>
      <c r="AA35" s="195"/>
      <c r="AB35" s="195"/>
      <c r="AC35" s="195"/>
      <c r="AD35" s="195"/>
      <c r="AE35" s="195"/>
      <c r="AF35" s="40"/>
      <c r="AG35" s="40"/>
      <c r="AH35" s="40"/>
      <c r="AI35" s="40"/>
      <c r="AJ35" s="40"/>
      <c r="AK35" s="196">
        <v>0</v>
      </c>
      <c r="AL35" s="195"/>
      <c r="AM35" s="195"/>
      <c r="AN35" s="195"/>
      <c r="AO35" s="195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48</v>
      </c>
      <c r="U37" s="47"/>
      <c r="V37" s="47"/>
      <c r="W37" s="47"/>
      <c r="X37" s="197" t="s">
        <v>49</v>
      </c>
      <c r="Y37" s="198"/>
      <c r="Z37" s="198"/>
      <c r="AA37" s="198"/>
      <c r="AB37" s="198"/>
      <c r="AC37" s="47"/>
      <c r="AD37" s="47"/>
      <c r="AE37" s="47"/>
      <c r="AF37" s="47"/>
      <c r="AG37" s="47"/>
      <c r="AH37" s="47"/>
      <c r="AI37" s="47"/>
      <c r="AJ37" s="47"/>
      <c r="AK37" s="199">
        <f>SUM(AK29:AK35)</f>
        <v>0</v>
      </c>
      <c r="AL37" s="198"/>
      <c r="AM37" s="198"/>
      <c r="AN37" s="198"/>
      <c r="AO37" s="200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57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57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7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7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7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7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7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7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7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>
      <c r="B49" s="34"/>
      <c r="C49" s="35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51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>
      <c r="B58" s="34"/>
      <c r="C58" s="35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53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52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53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>
      <c r="B60" s="34"/>
      <c r="C60" s="35"/>
      <c r="D60" s="49" t="s">
        <v>54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55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>
      <c r="B69" s="34"/>
      <c r="C69" s="35"/>
      <c r="D69" s="54" t="s">
        <v>52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53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52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53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1" t="s">
        <v>56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Obecnyuraddacov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1" t="str">
        <f>K6</f>
        <v>Multifunkčné ihrisko 33x18 s osvetlením a detské ihrisko 10x10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29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Obec Ďačov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24</v>
      </c>
      <c r="AJ80" s="35"/>
      <c r="AK80" s="35"/>
      <c r="AL80" s="35"/>
      <c r="AM80" s="72" t="str">
        <f>IF(AN8= "","",AN8)</f>
        <v>19. 10. 2017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29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Obec Ďačov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203" t="str">
        <f>IF(E17="","",E17)</f>
        <v xml:space="preserve"> </v>
      </c>
      <c r="AN82" s="203"/>
      <c r="AO82" s="203"/>
      <c r="AP82" s="203"/>
      <c r="AQ82" s="36"/>
      <c r="AS82" s="204" t="s">
        <v>57</v>
      </c>
      <c r="AT82" s="20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35</v>
      </c>
      <c r="AJ83" s="35"/>
      <c r="AK83" s="35"/>
      <c r="AL83" s="35"/>
      <c r="AM83" s="203" t="str">
        <f>IF(E20="","",E20)</f>
        <v xml:space="preserve"> </v>
      </c>
      <c r="AN83" s="203"/>
      <c r="AO83" s="203"/>
      <c r="AP83" s="203"/>
      <c r="AQ83" s="36"/>
      <c r="AS83" s="206"/>
      <c r="AT83" s="20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8"/>
      <c r="AT84" s="20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10" t="s">
        <v>58</v>
      </c>
      <c r="D85" s="211"/>
      <c r="E85" s="211"/>
      <c r="F85" s="211"/>
      <c r="G85" s="211"/>
      <c r="H85" s="78"/>
      <c r="I85" s="212" t="s">
        <v>59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60</v>
      </c>
      <c r="AH85" s="211"/>
      <c r="AI85" s="211"/>
      <c r="AJ85" s="211"/>
      <c r="AK85" s="211"/>
      <c r="AL85" s="211"/>
      <c r="AM85" s="211"/>
      <c r="AN85" s="212" t="s">
        <v>61</v>
      </c>
      <c r="AO85" s="211"/>
      <c r="AP85" s="213"/>
      <c r="AQ85" s="36"/>
      <c r="AS85" s="79" t="s">
        <v>62</v>
      </c>
      <c r="AT85" s="80" t="s">
        <v>63</v>
      </c>
      <c r="AU85" s="80" t="s">
        <v>64</v>
      </c>
      <c r="AV85" s="80" t="s">
        <v>65</v>
      </c>
      <c r="AW85" s="80" t="s">
        <v>66</v>
      </c>
      <c r="AX85" s="80" t="s">
        <v>67</v>
      </c>
      <c r="AY85" s="80" t="s">
        <v>68</v>
      </c>
      <c r="AZ85" s="80" t="s">
        <v>69</v>
      </c>
      <c r="BA85" s="80" t="s">
        <v>70</v>
      </c>
      <c r="BB85" s="80" t="s">
        <v>71</v>
      </c>
      <c r="BC85" s="80" t="s">
        <v>72</v>
      </c>
      <c r="BD85" s="81" t="s">
        <v>73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83" t="s">
        <v>74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21">
        <f>ROUND(SUM(AG88:AG90),2)</f>
        <v>0</v>
      </c>
      <c r="AH87" s="221"/>
      <c r="AI87" s="221"/>
      <c r="AJ87" s="221"/>
      <c r="AK87" s="221"/>
      <c r="AL87" s="221"/>
      <c r="AM87" s="221"/>
      <c r="AN87" s="222">
        <f>SUM(AG87,AT87)</f>
        <v>0</v>
      </c>
      <c r="AO87" s="222"/>
      <c r="AP87" s="222"/>
      <c r="AQ87" s="70"/>
      <c r="AS87" s="85">
        <f>ROUND(SUM(AS88:AS90),2)</f>
        <v>0</v>
      </c>
      <c r="AT87" s="86">
        <f>ROUND(SUM(AV87:AW87),2)</f>
        <v>0</v>
      </c>
      <c r="AU87" s="87">
        <f>ROUND(SUM(AU88:AU90),5)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ROUND(SUM(AZ88:AZ90),2)</f>
        <v>0</v>
      </c>
      <c r="BA87" s="86">
        <f>ROUND(SUM(BA88:BA90),2)</f>
        <v>0</v>
      </c>
      <c r="BB87" s="86">
        <f>ROUND(SUM(BB88:BB90),2)</f>
        <v>0</v>
      </c>
      <c r="BC87" s="86">
        <f>ROUND(SUM(BC88:BC90),2)</f>
        <v>0</v>
      </c>
      <c r="BD87" s="88">
        <f>ROUND(SUM(BD88:BD90),2)</f>
        <v>0</v>
      </c>
      <c r="BS87" s="89" t="s">
        <v>75</v>
      </c>
      <c r="BT87" s="89" t="s">
        <v>76</v>
      </c>
      <c r="BU87" s="90" t="s">
        <v>77</v>
      </c>
      <c r="BV87" s="89" t="s">
        <v>78</v>
      </c>
      <c r="BW87" s="89" t="s">
        <v>79</v>
      </c>
      <c r="BX87" s="89" t="s">
        <v>80</v>
      </c>
    </row>
    <row r="88" spans="1:89" s="5" customFormat="1" ht="22.5" customHeight="1">
      <c r="A88" s="91" t="s">
        <v>81</v>
      </c>
      <c r="B88" s="92"/>
      <c r="C88" s="93"/>
      <c r="D88" s="216" t="s">
        <v>82</v>
      </c>
      <c r="E88" s="216"/>
      <c r="F88" s="216"/>
      <c r="G88" s="216"/>
      <c r="H88" s="216"/>
      <c r="I88" s="94"/>
      <c r="J88" s="216" t="s">
        <v>83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4">
        <f>'SO01 - Multifunkčné ihris...'!M30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5"/>
      <c r="AS88" s="96">
        <f>'SO01 - Multifunkčné ihris...'!M28</f>
        <v>0</v>
      </c>
      <c r="AT88" s="97">
        <f>ROUND(SUM(AV88:AW88),2)</f>
        <v>0</v>
      </c>
      <c r="AU88" s="98">
        <f>'SO01 - Multifunkčné ihris...'!W126</f>
        <v>0</v>
      </c>
      <c r="AV88" s="97">
        <f>'SO01 - Multifunkčné ihris...'!M32</f>
        <v>0</v>
      </c>
      <c r="AW88" s="97">
        <f>'SO01 - Multifunkčné ihris...'!M33</f>
        <v>0</v>
      </c>
      <c r="AX88" s="97">
        <f>'SO01 - Multifunkčné ihris...'!M34</f>
        <v>0</v>
      </c>
      <c r="AY88" s="97">
        <f>'SO01 - Multifunkčné ihris...'!M35</f>
        <v>0</v>
      </c>
      <c r="AZ88" s="97">
        <f>'SO01 - Multifunkčné ihris...'!H32</f>
        <v>0</v>
      </c>
      <c r="BA88" s="97">
        <f>'SO01 - Multifunkčné ihris...'!H33</f>
        <v>0</v>
      </c>
      <c r="BB88" s="97">
        <f>'SO01 - Multifunkčné ihris...'!H34</f>
        <v>0</v>
      </c>
      <c r="BC88" s="97">
        <f>'SO01 - Multifunkčné ihris...'!H35</f>
        <v>0</v>
      </c>
      <c r="BD88" s="99">
        <f>'SO01 - Multifunkčné ihris...'!H36</f>
        <v>0</v>
      </c>
      <c r="BT88" s="100" t="s">
        <v>84</v>
      </c>
      <c r="BV88" s="100" t="s">
        <v>78</v>
      </c>
      <c r="BW88" s="100" t="s">
        <v>85</v>
      </c>
      <c r="BX88" s="100" t="s">
        <v>79</v>
      </c>
    </row>
    <row r="89" spans="1:89" s="5" customFormat="1" ht="22.5" customHeight="1">
      <c r="A89" s="91" t="s">
        <v>81</v>
      </c>
      <c r="B89" s="92"/>
      <c r="C89" s="93"/>
      <c r="D89" s="216" t="s">
        <v>86</v>
      </c>
      <c r="E89" s="216"/>
      <c r="F89" s="216"/>
      <c r="G89" s="216"/>
      <c r="H89" s="216"/>
      <c r="I89" s="94"/>
      <c r="J89" s="216" t="s">
        <v>87</v>
      </c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4">
        <f>'SO02 - Osvetlenie ihriska'!M30</f>
        <v>0</v>
      </c>
      <c r="AH89" s="215"/>
      <c r="AI89" s="215"/>
      <c r="AJ89" s="215"/>
      <c r="AK89" s="215"/>
      <c r="AL89" s="215"/>
      <c r="AM89" s="215"/>
      <c r="AN89" s="214">
        <f>SUM(AG89,AT89)</f>
        <v>0</v>
      </c>
      <c r="AO89" s="215"/>
      <c r="AP89" s="215"/>
      <c r="AQ89" s="95"/>
      <c r="AS89" s="96">
        <f>'SO02 - Osvetlenie ihriska'!M28</f>
        <v>0</v>
      </c>
      <c r="AT89" s="97">
        <f>ROUND(SUM(AV89:AW89),2)</f>
        <v>0</v>
      </c>
      <c r="AU89" s="98">
        <f>'SO02 - Osvetlenie ihriska'!W121</f>
        <v>0</v>
      </c>
      <c r="AV89" s="97">
        <f>'SO02 - Osvetlenie ihriska'!M32</f>
        <v>0</v>
      </c>
      <c r="AW89" s="97">
        <f>'SO02 - Osvetlenie ihriska'!M33</f>
        <v>0</v>
      </c>
      <c r="AX89" s="97">
        <f>'SO02 - Osvetlenie ihriska'!M34</f>
        <v>0</v>
      </c>
      <c r="AY89" s="97">
        <f>'SO02 - Osvetlenie ihriska'!M35</f>
        <v>0</v>
      </c>
      <c r="AZ89" s="97">
        <f>'SO02 - Osvetlenie ihriska'!H32</f>
        <v>0</v>
      </c>
      <c r="BA89" s="97">
        <f>'SO02 - Osvetlenie ihriska'!H33</f>
        <v>0</v>
      </c>
      <c r="BB89" s="97">
        <f>'SO02 - Osvetlenie ihriska'!H34</f>
        <v>0</v>
      </c>
      <c r="BC89" s="97">
        <f>'SO02 - Osvetlenie ihriska'!H35</f>
        <v>0</v>
      </c>
      <c r="BD89" s="99">
        <f>'SO02 - Osvetlenie ihriska'!H36</f>
        <v>0</v>
      </c>
      <c r="BT89" s="100" t="s">
        <v>84</v>
      </c>
      <c r="BV89" s="100" t="s">
        <v>78</v>
      </c>
      <c r="BW89" s="100" t="s">
        <v>88</v>
      </c>
      <c r="BX89" s="100" t="s">
        <v>79</v>
      </c>
    </row>
    <row r="90" spans="1:89" s="5" customFormat="1" ht="22.5" customHeight="1">
      <c r="A90" s="91" t="s">
        <v>81</v>
      </c>
      <c r="B90" s="92"/>
      <c r="C90" s="93"/>
      <c r="D90" s="216" t="s">
        <v>89</v>
      </c>
      <c r="E90" s="216"/>
      <c r="F90" s="216"/>
      <c r="G90" s="216"/>
      <c r="H90" s="216"/>
      <c r="I90" s="94"/>
      <c r="J90" s="216" t="s">
        <v>90</v>
      </c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4">
        <f>'SO03 -  Detské ihrisko 10x10'!M30</f>
        <v>0</v>
      </c>
      <c r="AH90" s="215"/>
      <c r="AI90" s="215"/>
      <c r="AJ90" s="215"/>
      <c r="AK90" s="215"/>
      <c r="AL90" s="215"/>
      <c r="AM90" s="215"/>
      <c r="AN90" s="214">
        <f>SUM(AG90,AT90)</f>
        <v>0</v>
      </c>
      <c r="AO90" s="215"/>
      <c r="AP90" s="215"/>
      <c r="AQ90" s="95"/>
      <c r="AS90" s="101">
        <f>'SO03 -  Detské ihrisko 10x10'!M28</f>
        <v>0</v>
      </c>
      <c r="AT90" s="102">
        <f>ROUND(SUM(AV90:AW90),2)</f>
        <v>0</v>
      </c>
      <c r="AU90" s="103">
        <f>'SO03 -  Detské ihrisko 10x10'!W122</f>
        <v>0</v>
      </c>
      <c r="AV90" s="102">
        <f>'SO03 -  Detské ihrisko 10x10'!M32</f>
        <v>0</v>
      </c>
      <c r="AW90" s="102">
        <f>'SO03 -  Detské ihrisko 10x10'!M33</f>
        <v>0</v>
      </c>
      <c r="AX90" s="102">
        <f>'SO03 -  Detské ihrisko 10x10'!M34</f>
        <v>0</v>
      </c>
      <c r="AY90" s="102">
        <f>'SO03 -  Detské ihrisko 10x10'!M35</f>
        <v>0</v>
      </c>
      <c r="AZ90" s="102">
        <f>'SO03 -  Detské ihrisko 10x10'!H32</f>
        <v>0</v>
      </c>
      <c r="BA90" s="102">
        <f>'SO03 -  Detské ihrisko 10x10'!H33</f>
        <v>0</v>
      </c>
      <c r="BB90" s="102">
        <f>'SO03 -  Detské ihrisko 10x10'!H34</f>
        <v>0</v>
      </c>
      <c r="BC90" s="102">
        <f>'SO03 -  Detské ihrisko 10x10'!H35</f>
        <v>0</v>
      </c>
      <c r="BD90" s="104">
        <f>'SO03 -  Detské ihrisko 10x10'!H36</f>
        <v>0</v>
      </c>
      <c r="BT90" s="100" t="s">
        <v>84</v>
      </c>
      <c r="BV90" s="100" t="s">
        <v>78</v>
      </c>
      <c r="BW90" s="100" t="s">
        <v>91</v>
      </c>
      <c r="BX90" s="100" t="s">
        <v>79</v>
      </c>
    </row>
    <row r="91" spans="1:89" ht="13.5">
      <c r="B91" s="21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2"/>
    </row>
    <row r="92" spans="1:89" s="1" customFormat="1" ht="30" customHeight="1">
      <c r="B92" s="34"/>
      <c r="C92" s="83" t="s">
        <v>92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22">
        <f>ROUND(SUM(AG93:AG96),2)</f>
        <v>0</v>
      </c>
      <c r="AH92" s="222"/>
      <c r="AI92" s="222"/>
      <c r="AJ92" s="222"/>
      <c r="AK92" s="222"/>
      <c r="AL92" s="222"/>
      <c r="AM92" s="222"/>
      <c r="AN92" s="222">
        <f>ROUND(SUM(AN93:AN96),2)</f>
        <v>0</v>
      </c>
      <c r="AO92" s="222"/>
      <c r="AP92" s="222"/>
      <c r="AQ92" s="36"/>
      <c r="AS92" s="79" t="s">
        <v>93</v>
      </c>
      <c r="AT92" s="80" t="s">
        <v>94</v>
      </c>
      <c r="AU92" s="80" t="s">
        <v>40</v>
      </c>
      <c r="AV92" s="81" t="s">
        <v>63</v>
      </c>
    </row>
    <row r="93" spans="1:89" s="1" customFormat="1" ht="19.899999999999999" customHeight="1">
      <c r="B93" s="34"/>
      <c r="C93" s="35"/>
      <c r="D93" s="105" t="s">
        <v>95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17">
        <f>ROUND(AG87*AS93,2)</f>
        <v>0</v>
      </c>
      <c r="AH93" s="218"/>
      <c r="AI93" s="218"/>
      <c r="AJ93" s="218"/>
      <c r="AK93" s="218"/>
      <c r="AL93" s="218"/>
      <c r="AM93" s="218"/>
      <c r="AN93" s="218">
        <f>ROUND(AG93+AV93,2)</f>
        <v>0</v>
      </c>
      <c r="AO93" s="218"/>
      <c r="AP93" s="218"/>
      <c r="AQ93" s="36"/>
      <c r="AS93" s="106">
        <v>0</v>
      </c>
      <c r="AT93" s="107" t="s">
        <v>96</v>
      </c>
      <c r="AU93" s="107" t="s">
        <v>41</v>
      </c>
      <c r="AV93" s="108">
        <f>ROUND(IF(AU93="základná",AG93*L31,IF(AU93="znížená",AG93*L32,0)),2)</f>
        <v>0</v>
      </c>
      <c r="BV93" s="17" t="s">
        <v>97</v>
      </c>
      <c r="BY93" s="109">
        <f>IF(AU93="základná",AV93,0)</f>
        <v>0</v>
      </c>
      <c r="BZ93" s="109">
        <f>IF(AU93="znížená",AV93,0)</f>
        <v>0</v>
      </c>
      <c r="CA93" s="109">
        <v>0</v>
      </c>
      <c r="CB93" s="109">
        <v>0</v>
      </c>
      <c r="CC93" s="109">
        <v>0</v>
      </c>
      <c r="CD93" s="109">
        <f>IF(AU93="základná",AG93,0)</f>
        <v>0</v>
      </c>
      <c r="CE93" s="109">
        <f>IF(AU93="znížená",AG93,0)</f>
        <v>0</v>
      </c>
      <c r="CF93" s="109">
        <f>IF(AU93="zákl. prenesená",AG93,0)</f>
        <v>0</v>
      </c>
      <c r="CG93" s="109">
        <f>IF(AU93="zníž. prenesená",AG93,0)</f>
        <v>0</v>
      </c>
      <c r="CH93" s="109">
        <f>IF(AU93="nulová",AG93,0)</f>
        <v>0</v>
      </c>
      <c r="CI93" s="17">
        <f>IF(AU93="základná",1,IF(AU93="znížená",2,IF(AU93="zákl. prenesená",4,IF(AU93="zníž. prenesená",5,3))))</f>
        <v>1</v>
      </c>
      <c r="CJ93" s="17">
        <f>IF(AT93="stavebná časť",1,IF(8893="investičná časť",2,3))</f>
        <v>1</v>
      </c>
      <c r="CK93" s="17" t="str">
        <f>IF(D93="Vyplň vlastné","","x")</f>
        <v>x</v>
      </c>
    </row>
    <row r="94" spans="1:89" s="1" customFormat="1" ht="19.899999999999999" customHeight="1">
      <c r="B94" s="34"/>
      <c r="C94" s="35"/>
      <c r="D94" s="219" t="s">
        <v>98</v>
      </c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35"/>
      <c r="AD94" s="35"/>
      <c r="AE94" s="35"/>
      <c r="AF94" s="35"/>
      <c r="AG94" s="217">
        <f>AG87*AS94</f>
        <v>0</v>
      </c>
      <c r="AH94" s="218"/>
      <c r="AI94" s="218"/>
      <c r="AJ94" s="218"/>
      <c r="AK94" s="218"/>
      <c r="AL94" s="218"/>
      <c r="AM94" s="218"/>
      <c r="AN94" s="218">
        <f>AG94+AV94</f>
        <v>0</v>
      </c>
      <c r="AO94" s="218"/>
      <c r="AP94" s="218"/>
      <c r="AQ94" s="36"/>
      <c r="AS94" s="110">
        <v>0</v>
      </c>
      <c r="AT94" s="111" t="s">
        <v>96</v>
      </c>
      <c r="AU94" s="111" t="s">
        <v>41</v>
      </c>
      <c r="AV94" s="112">
        <f>ROUND(IF(AU94="nulová",0,IF(OR(AU94="základná",AU94="zákl. prenesená"),AG94*L31,AG94*L32)),2)</f>
        <v>0</v>
      </c>
      <c r="BV94" s="17" t="s">
        <v>99</v>
      </c>
      <c r="BY94" s="109">
        <f>IF(AU94="základná",AV94,0)</f>
        <v>0</v>
      </c>
      <c r="BZ94" s="109">
        <f>IF(AU94="znížená",AV94,0)</f>
        <v>0</v>
      </c>
      <c r="CA94" s="109">
        <f>IF(AU94="zákl. prenesená",AV94,0)</f>
        <v>0</v>
      </c>
      <c r="CB94" s="109">
        <f>IF(AU94="zníž. prenesená",AV94,0)</f>
        <v>0</v>
      </c>
      <c r="CC94" s="109">
        <f>IF(AU94="nulová",AV94,0)</f>
        <v>0</v>
      </c>
      <c r="CD94" s="109">
        <f>IF(AU94="základná",AG94,0)</f>
        <v>0</v>
      </c>
      <c r="CE94" s="109">
        <f>IF(AU94="znížená",AG94,0)</f>
        <v>0</v>
      </c>
      <c r="CF94" s="109">
        <f>IF(AU94="zákl. prenesená",AG94,0)</f>
        <v>0</v>
      </c>
      <c r="CG94" s="109">
        <f>IF(AU94="zníž. prenesená",AG94,0)</f>
        <v>0</v>
      </c>
      <c r="CH94" s="109">
        <f>IF(AU94="nulová",AG94,0)</f>
        <v>0</v>
      </c>
      <c r="CI94" s="17">
        <f>IF(AU94="základná",1,IF(AU94="znížená",2,IF(AU94="zákl. prenesená",4,IF(AU94="zníž. prenesená",5,3))))</f>
        <v>1</v>
      </c>
      <c r="CJ94" s="17">
        <f>IF(AT94="stavebná časť",1,IF(8894="investičná časť",2,3))</f>
        <v>1</v>
      </c>
      <c r="CK94" s="17" t="str">
        <f>IF(D94="Vyplň vlastné","","x")</f>
        <v/>
      </c>
    </row>
    <row r="95" spans="1:89" s="1" customFormat="1" ht="19.899999999999999" customHeight="1">
      <c r="B95" s="34"/>
      <c r="C95" s="35"/>
      <c r="D95" s="219" t="s">
        <v>98</v>
      </c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35"/>
      <c r="AD95" s="35"/>
      <c r="AE95" s="35"/>
      <c r="AF95" s="35"/>
      <c r="AG95" s="217">
        <f>AG87*AS95</f>
        <v>0</v>
      </c>
      <c r="AH95" s="218"/>
      <c r="AI95" s="218"/>
      <c r="AJ95" s="218"/>
      <c r="AK95" s="218"/>
      <c r="AL95" s="218"/>
      <c r="AM95" s="218"/>
      <c r="AN95" s="218">
        <f>AG95+AV95</f>
        <v>0</v>
      </c>
      <c r="AO95" s="218"/>
      <c r="AP95" s="218"/>
      <c r="AQ95" s="36"/>
      <c r="AS95" s="110">
        <v>0</v>
      </c>
      <c r="AT95" s="111" t="s">
        <v>96</v>
      </c>
      <c r="AU95" s="111" t="s">
        <v>41</v>
      </c>
      <c r="AV95" s="112">
        <f>ROUND(IF(AU95="nulová",0,IF(OR(AU95="základná",AU95="zákl. prenesená"),AG95*L31,AG95*L32)),2)</f>
        <v>0</v>
      </c>
      <c r="BV95" s="17" t="s">
        <v>99</v>
      </c>
      <c r="BY95" s="109">
        <f>IF(AU95="základná",AV95,0)</f>
        <v>0</v>
      </c>
      <c r="BZ95" s="109">
        <f>IF(AU95="znížená",AV95,0)</f>
        <v>0</v>
      </c>
      <c r="CA95" s="109">
        <f>IF(AU95="zákl. prenesená",AV95,0)</f>
        <v>0</v>
      </c>
      <c r="CB95" s="109">
        <f>IF(AU95="zníž. prenesená",AV95,0)</f>
        <v>0</v>
      </c>
      <c r="CC95" s="109">
        <f>IF(AU95="nulová",AV95,0)</f>
        <v>0</v>
      </c>
      <c r="CD95" s="109">
        <f>IF(AU95="základná",AG95,0)</f>
        <v>0</v>
      </c>
      <c r="CE95" s="109">
        <f>IF(AU95="znížená",AG95,0)</f>
        <v>0</v>
      </c>
      <c r="CF95" s="109">
        <f>IF(AU95="zákl. prenesená",AG95,0)</f>
        <v>0</v>
      </c>
      <c r="CG95" s="109">
        <f>IF(AU95="zníž. prenesená",AG95,0)</f>
        <v>0</v>
      </c>
      <c r="CH95" s="109">
        <f>IF(AU95="nulová",AG95,0)</f>
        <v>0</v>
      </c>
      <c r="CI95" s="17">
        <f>IF(AU95="základná",1,IF(AU95="znížená",2,IF(AU95="zákl. prenesená",4,IF(AU95="zníž. prenesená",5,3))))</f>
        <v>1</v>
      </c>
      <c r="CJ95" s="17">
        <f>IF(AT95="stavebná časť",1,IF(8895="investičná časť",2,3))</f>
        <v>1</v>
      </c>
      <c r="CK95" s="17" t="str">
        <f>IF(D95="Vyplň vlastné","","x")</f>
        <v/>
      </c>
    </row>
    <row r="96" spans="1:89" s="1" customFormat="1" ht="19.899999999999999" customHeight="1">
      <c r="B96" s="34"/>
      <c r="C96" s="35"/>
      <c r="D96" s="219" t="s">
        <v>98</v>
      </c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35"/>
      <c r="AD96" s="35"/>
      <c r="AE96" s="35"/>
      <c r="AF96" s="35"/>
      <c r="AG96" s="217">
        <f>AG87*AS96</f>
        <v>0</v>
      </c>
      <c r="AH96" s="218"/>
      <c r="AI96" s="218"/>
      <c r="AJ96" s="218"/>
      <c r="AK96" s="218"/>
      <c r="AL96" s="218"/>
      <c r="AM96" s="218"/>
      <c r="AN96" s="218">
        <f>AG96+AV96</f>
        <v>0</v>
      </c>
      <c r="AO96" s="218"/>
      <c r="AP96" s="218"/>
      <c r="AQ96" s="36"/>
      <c r="AS96" s="113">
        <v>0</v>
      </c>
      <c r="AT96" s="114" t="s">
        <v>96</v>
      </c>
      <c r="AU96" s="114" t="s">
        <v>41</v>
      </c>
      <c r="AV96" s="115">
        <f>ROUND(IF(AU96="nulová",0,IF(OR(AU96="základná",AU96="zákl. prenesená"),AG96*L31,AG96*L32)),2)</f>
        <v>0</v>
      </c>
      <c r="BV96" s="17" t="s">
        <v>99</v>
      </c>
      <c r="BY96" s="109">
        <f>IF(AU96="základná",AV96,0)</f>
        <v>0</v>
      </c>
      <c r="BZ96" s="109">
        <f>IF(AU96="znížená",AV96,0)</f>
        <v>0</v>
      </c>
      <c r="CA96" s="109">
        <f>IF(AU96="zákl. prenesená",AV96,0)</f>
        <v>0</v>
      </c>
      <c r="CB96" s="109">
        <f>IF(AU96="zníž. prenesená",AV96,0)</f>
        <v>0</v>
      </c>
      <c r="CC96" s="109">
        <f>IF(AU96="nulová",AV96,0)</f>
        <v>0</v>
      </c>
      <c r="CD96" s="109">
        <f>IF(AU96="základná",AG96,0)</f>
        <v>0</v>
      </c>
      <c r="CE96" s="109">
        <f>IF(AU96="znížená",AG96,0)</f>
        <v>0</v>
      </c>
      <c r="CF96" s="109">
        <f>IF(AU96="zákl. prenesená",AG96,0)</f>
        <v>0</v>
      </c>
      <c r="CG96" s="109">
        <f>IF(AU96="zníž. prenesená",AG96,0)</f>
        <v>0</v>
      </c>
      <c r="CH96" s="109">
        <f>IF(AU96="nulová",AG96,0)</f>
        <v>0</v>
      </c>
      <c r="CI96" s="17">
        <f>IF(AU96="základná",1,IF(AU96="znížená",2,IF(AU96="zákl. prenesená",4,IF(AU96="zníž. prenesená",5,3))))</f>
        <v>1</v>
      </c>
      <c r="CJ96" s="17">
        <f>IF(AT96="stavebná časť",1,IF(8896="investičná časť",2,3))</f>
        <v>1</v>
      </c>
      <c r="CK96" s="17" t="str">
        <f>IF(D96="Vyplň vlastné","","x")</f>
        <v/>
      </c>
    </row>
    <row r="97" spans="2:43" s="1" customFormat="1" ht="10.9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6"/>
    </row>
    <row r="98" spans="2:43" s="1" customFormat="1" ht="30" customHeight="1">
      <c r="B98" s="34"/>
      <c r="C98" s="116" t="s">
        <v>100</v>
      </c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223">
        <f>ROUND(AG87+AG92,2)</f>
        <v>0</v>
      </c>
      <c r="AH98" s="223"/>
      <c r="AI98" s="223"/>
      <c r="AJ98" s="223"/>
      <c r="AK98" s="223"/>
      <c r="AL98" s="223"/>
      <c r="AM98" s="223"/>
      <c r="AN98" s="223">
        <f>AN87+AN92</f>
        <v>0</v>
      </c>
      <c r="AO98" s="223"/>
      <c r="AP98" s="223"/>
      <c r="AQ98" s="36"/>
    </row>
    <row r="99" spans="2:4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60"/>
    </row>
  </sheetData>
  <sheetProtection algorithmName="SHA-512" hashValue="ct+8eyxSK2Pq0ZFVtS8NrTFm+W5m0Hic+il0HuyD5WUAUbQ/HRZ8pDy4rflLo4doByPPqCseJRMcFct2YotsKw==" saltValue="/oRH3zgoJVQxbmwsqoi4IA==" spinCount="100000" sheet="1" objects="1" scenarios="1" formatCells="0" formatColumns="0" formatRows="0" sort="0" autoFilter="0"/>
  <mergeCells count="66">
    <mergeCell ref="AG92:AM92"/>
    <mergeCell ref="AN92:AP92"/>
    <mergeCell ref="AG98:AM98"/>
    <mergeCell ref="AN98:AP98"/>
    <mergeCell ref="AR2:BE2"/>
    <mergeCell ref="D95:AB95"/>
    <mergeCell ref="AG95:AM95"/>
    <mergeCell ref="AN95:AP95"/>
    <mergeCell ref="D96:AB96"/>
    <mergeCell ref="AG96:AM96"/>
    <mergeCell ref="AN96:AP96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3:AU97">
      <formula1>"základná, znížená, nulová"</formula1>
    </dataValidation>
    <dataValidation type="list" allowBlank="1" showInputMessage="1" showErrorMessage="1" error="Povolené sú hodnoty stavebná časť, technologická časť, investičná časť." sqref="AT93:AT9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SO01 - Multifunkčné ihris...'!C2" display="/"/>
    <hyperlink ref="A89" location="'SO02 - Osvetlenie ihriska'!C2" display="/"/>
    <hyperlink ref="A90" location="'SO03 -  Detské ihrisko 10x10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101</v>
      </c>
      <c r="G1" s="13"/>
      <c r="H1" s="265" t="s">
        <v>102</v>
      </c>
      <c r="I1" s="265"/>
      <c r="J1" s="265"/>
      <c r="K1" s="265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17" t="s">
        <v>85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76</v>
      </c>
    </row>
    <row r="4" spans="1:66" ht="36.950000000000003" customHeight="1">
      <c r="B4" s="21"/>
      <c r="C4" s="181" t="s">
        <v>106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12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17</v>
      </c>
      <c r="E6" s="25"/>
      <c r="F6" s="226" t="str">
        <f>'Rekapitulácia stavby'!K6</f>
        <v>Multifunkčné ihrisko 33x18 s osvetlením a detské ihrisko 10x10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5"/>
      <c r="R6" s="22"/>
    </row>
    <row r="7" spans="1:66" s="1" customFormat="1" ht="32.85" customHeight="1">
      <c r="B7" s="34"/>
      <c r="C7" s="35"/>
      <c r="D7" s="28" t="s">
        <v>107</v>
      </c>
      <c r="E7" s="35"/>
      <c r="F7" s="187" t="s">
        <v>108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29" t="str">
        <f>'Rekapitulácia stavby'!AN8</f>
        <v>19. 10. 2017</v>
      </c>
      <c r="P9" s="23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5" t="s">
        <v>20</v>
      </c>
      <c r="P11" s="185"/>
      <c r="Q11" s="35"/>
      <c r="R11" s="36"/>
    </row>
    <row r="12" spans="1:66" s="1" customFormat="1" ht="18" customHeight="1">
      <c r="B12" s="34"/>
      <c r="C12" s="35"/>
      <c r="D12" s="35"/>
      <c r="E12" s="27" t="s">
        <v>23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5" t="s">
        <v>20</v>
      </c>
      <c r="P12" s="185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1" t="str">
        <f>IF('Rekapitulácia stavby'!AN13="","",'Rekapitulácia stavby'!AN13)</f>
        <v>Vyplň údaj</v>
      </c>
      <c r="P14" s="185"/>
      <c r="Q14" s="35"/>
      <c r="R14" s="36"/>
    </row>
    <row r="15" spans="1:66" s="1" customFormat="1" ht="18" customHeight="1">
      <c r="B15" s="34"/>
      <c r="C15" s="35"/>
      <c r="D15" s="35"/>
      <c r="E15" s="231" t="str">
        <f>IF('Rekapitulácia stavby'!E14="","",'Rekapitulácia stavby'!E14)</f>
        <v>Vyplň údaj</v>
      </c>
      <c r="F15" s="232"/>
      <c r="G15" s="232"/>
      <c r="H15" s="232"/>
      <c r="I15" s="232"/>
      <c r="J15" s="232"/>
      <c r="K15" s="232"/>
      <c r="L15" s="232"/>
      <c r="M15" s="29" t="s">
        <v>28</v>
      </c>
      <c r="N15" s="35"/>
      <c r="O15" s="231" t="str">
        <f>IF('Rekapitulácia stavby'!AN14="","",'Rekapitulácia stavby'!AN14)</f>
        <v>Vyplň údaj</v>
      </c>
      <c r="P15" s="185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5" t="str">
        <f>IF('Rekapitulácia stavby'!AN16="","",'Rekapitulácia stavby'!AN16)</f>
        <v/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5" t="str">
        <f>IF('Rekapitulácia stavby'!AN17="","",'Rekapitulácia stavby'!AN17)</f>
        <v/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5" t="str">
        <f>IF('Rekapitulácia stavby'!AN19="","",'Rekapitulácia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5" t="str">
        <f>IF('Rekapitulácia stavby'!AN20="","",'Rekapitulácia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0" t="s">
        <v>20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109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 t="s">
        <v>95</v>
      </c>
      <c r="E28" s="35"/>
      <c r="F28" s="35"/>
      <c r="G28" s="35"/>
      <c r="H28" s="35"/>
      <c r="I28" s="35"/>
      <c r="J28" s="35"/>
      <c r="K28" s="35"/>
      <c r="L28" s="35"/>
      <c r="M28" s="191">
        <f>N101</f>
        <v>0</v>
      </c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3">
        <f>ROUND(M27+M28,2)</f>
        <v>0</v>
      </c>
      <c r="N30" s="228"/>
      <c r="O30" s="228"/>
      <c r="P30" s="22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</v>
      </c>
      <c r="G32" s="121" t="s">
        <v>42</v>
      </c>
      <c r="H32" s="234">
        <f>(SUM(BE101:BE108)+SUM(BE126:BE173))</f>
        <v>0</v>
      </c>
      <c r="I32" s="228"/>
      <c r="J32" s="228"/>
      <c r="K32" s="35"/>
      <c r="L32" s="35"/>
      <c r="M32" s="234">
        <f>ROUND((SUM(BE101:BE108)+SUM(BE126:BE173)), 2)*F32</f>
        <v>0</v>
      </c>
      <c r="N32" s="228"/>
      <c r="O32" s="228"/>
      <c r="P32" s="228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0.2</v>
      </c>
      <c r="G33" s="121" t="s">
        <v>42</v>
      </c>
      <c r="H33" s="234">
        <f>(SUM(BF101:BF108)+SUM(BF126:BF173))</f>
        <v>0</v>
      </c>
      <c r="I33" s="228"/>
      <c r="J33" s="228"/>
      <c r="K33" s="35"/>
      <c r="L33" s="35"/>
      <c r="M33" s="234">
        <f>ROUND((SUM(BF101:BF108)+SUM(BF126:BF173)), 2)*F33</f>
        <v>0</v>
      </c>
      <c r="N33" s="228"/>
      <c r="O33" s="228"/>
      <c r="P33" s="228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44</v>
      </c>
      <c r="F34" s="42">
        <v>0.2</v>
      </c>
      <c r="G34" s="121" t="s">
        <v>42</v>
      </c>
      <c r="H34" s="234">
        <f>(SUM(BG101:BG108)+SUM(BG126:BG173))</f>
        <v>0</v>
      </c>
      <c r="I34" s="228"/>
      <c r="J34" s="228"/>
      <c r="K34" s="35"/>
      <c r="L34" s="35"/>
      <c r="M34" s="234">
        <v>0</v>
      </c>
      <c r="N34" s="228"/>
      <c r="O34" s="228"/>
      <c r="P34" s="228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45</v>
      </c>
      <c r="F35" s="42">
        <v>0.2</v>
      </c>
      <c r="G35" s="121" t="s">
        <v>42</v>
      </c>
      <c r="H35" s="234">
        <f>(SUM(BH101:BH108)+SUM(BH126:BH173))</f>
        <v>0</v>
      </c>
      <c r="I35" s="228"/>
      <c r="J35" s="228"/>
      <c r="K35" s="35"/>
      <c r="L35" s="35"/>
      <c r="M35" s="234">
        <v>0</v>
      </c>
      <c r="N35" s="228"/>
      <c r="O35" s="228"/>
      <c r="P35" s="228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4">
        <f>(SUM(BI101:BI108)+SUM(BI126:BI173))</f>
        <v>0</v>
      </c>
      <c r="I36" s="228"/>
      <c r="J36" s="228"/>
      <c r="K36" s="35"/>
      <c r="L36" s="35"/>
      <c r="M36" s="234">
        <v>0</v>
      </c>
      <c r="N36" s="228"/>
      <c r="O36" s="228"/>
      <c r="P36" s="22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5">
        <f>SUM(M30:M36)</f>
        <v>0</v>
      </c>
      <c r="M38" s="235"/>
      <c r="N38" s="235"/>
      <c r="O38" s="235"/>
      <c r="P38" s="236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181" t="s">
        <v>110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26" t="str">
        <f>F6</f>
        <v>Multifunkčné ihrisko 33x18 s osvetlením a detské ihrisko 10x10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107</v>
      </c>
      <c r="D79" s="35"/>
      <c r="E79" s="35"/>
      <c r="F79" s="201" t="str">
        <f>F7</f>
        <v>SO01 - Multifunkčné ihrisko 33x18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Obec Ďačov</v>
      </c>
      <c r="G81" s="35"/>
      <c r="H81" s="35"/>
      <c r="I81" s="35"/>
      <c r="J81" s="35"/>
      <c r="K81" s="29" t="s">
        <v>24</v>
      </c>
      <c r="L81" s="35"/>
      <c r="M81" s="230" t="str">
        <f>IF(O9="","",O9)</f>
        <v>19. 10. 2017</v>
      </c>
      <c r="N81" s="230"/>
      <c r="O81" s="230"/>
      <c r="P81" s="230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29" t="s">
        <v>26</v>
      </c>
      <c r="D83" s="35"/>
      <c r="E83" s="35"/>
      <c r="F83" s="27" t="str">
        <f>E12</f>
        <v>Obec Ďačov</v>
      </c>
      <c r="G83" s="35"/>
      <c r="H83" s="35"/>
      <c r="I83" s="35"/>
      <c r="J83" s="35"/>
      <c r="K83" s="29" t="s">
        <v>31</v>
      </c>
      <c r="L83" s="35"/>
      <c r="M83" s="185" t="str">
        <f>E18</f>
        <v xml:space="preserve"> </v>
      </c>
      <c r="N83" s="185"/>
      <c r="O83" s="185"/>
      <c r="P83" s="185"/>
      <c r="Q83" s="185"/>
      <c r="R83" s="36"/>
      <c r="T83" s="128"/>
      <c r="U83" s="128"/>
    </row>
    <row r="84" spans="2:47" s="1" customFormat="1" ht="14.4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37" t="s">
        <v>111</v>
      </c>
      <c r="D86" s="238"/>
      <c r="E86" s="238"/>
      <c r="F86" s="238"/>
      <c r="G86" s="238"/>
      <c r="H86" s="117"/>
      <c r="I86" s="117"/>
      <c r="J86" s="117"/>
      <c r="K86" s="117"/>
      <c r="L86" s="117"/>
      <c r="M86" s="117"/>
      <c r="N86" s="237" t="s">
        <v>112</v>
      </c>
      <c r="O86" s="238"/>
      <c r="P86" s="238"/>
      <c r="Q86" s="238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2">
        <f>N126</f>
        <v>0</v>
      </c>
      <c r="O88" s="239"/>
      <c r="P88" s="239"/>
      <c r="Q88" s="239"/>
      <c r="R88" s="36"/>
      <c r="T88" s="128"/>
      <c r="U88" s="128"/>
      <c r="AU88" s="17" t="s">
        <v>114</v>
      </c>
    </row>
    <row r="89" spans="2:47" s="6" customFormat="1" ht="24.95" customHeight="1">
      <c r="B89" s="130"/>
      <c r="C89" s="131"/>
      <c r="D89" s="132" t="s">
        <v>115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0">
        <f>N127</f>
        <v>0</v>
      </c>
      <c r="O89" s="241"/>
      <c r="P89" s="241"/>
      <c r="Q89" s="241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116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8">
        <f>N128</f>
        <v>0</v>
      </c>
      <c r="O90" s="242"/>
      <c r="P90" s="242"/>
      <c r="Q90" s="242"/>
      <c r="R90" s="137"/>
      <c r="T90" s="138"/>
      <c r="U90" s="138"/>
    </row>
    <row r="91" spans="2:47" s="7" customFormat="1" ht="19.899999999999999" customHeight="1">
      <c r="B91" s="135"/>
      <c r="C91" s="136"/>
      <c r="D91" s="105" t="s">
        <v>117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8">
        <f>N136</f>
        <v>0</v>
      </c>
      <c r="O91" s="242"/>
      <c r="P91" s="242"/>
      <c r="Q91" s="242"/>
      <c r="R91" s="137"/>
      <c r="T91" s="138"/>
      <c r="U91" s="138"/>
    </row>
    <row r="92" spans="2:47" s="7" customFormat="1" ht="19.899999999999999" customHeight="1">
      <c r="B92" s="135"/>
      <c r="C92" s="136"/>
      <c r="D92" s="105" t="s">
        <v>118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8">
        <f>N147</f>
        <v>0</v>
      </c>
      <c r="O92" s="242"/>
      <c r="P92" s="242"/>
      <c r="Q92" s="242"/>
      <c r="R92" s="137"/>
      <c r="T92" s="138"/>
      <c r="U92" s="138"/>
    </row>
    <row r="93" spans="2:47" s="7" customFormat="1" ht="19.899999999999999" customHeight="1">
      <c r="B93" s="135"/>
      <c r="C93" s="136"/>
      <c r="D93" s="105" t="s">
        <v>119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18">
        <f>N151</f>
        <v>0</v>
      </c>
      <c r="O93" s="242"/>
      <c r="P93" s="242"/>
      <c r="Q93" s="242"/>
      <c r="R93" s="137"/>
      <c r="T93" s="138"/>
      <c r="U93" s="138"/>
    </row>
    <row r="94" spans="2:47" s="7" customFormat="1" ht="19.899999999999999" customHeight="1">
      <c r="B94" s="135"/>
      <c r="C94" s="136"/>
      <c r="D94" s="105" t="s">
        <v>120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18">
        <f>N155</f>
        <v>0</v>
      </c>
      <c r="O94" s="242"/>
      <c r="P94" s="242"/>
      <c r="Q94" s="242"/>
      <c r="R94" s="137"/>
      <c r="T94" s="138"/>
      <c r="U94" s="138"/>
    </row>
    <row r="95" spans="2:47" s="7" customFormat="1" ht="19.899999999999999" customHeight="1">
      <c r="B95" s="135"/>
      <c r="C95" s="136"/>
      <c r="D95" s="105" t="s">
        <v>121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18">
        <f>N160</f>
        <v>0</v>
      </c>
      <c r="O95" s="242"/>
      <c r="P95" s="242"/>
      <c r="Q95" s="242"/>
      <c r="R95" s="137"/>
      <c r="T95" s="138"/>
      <c r="U95" s="138"/>
    </row>
    <row r="96" spans="2:47" s="6" customFormat="1" ht="24.95" customHeight="1">
      <c r="B96" s="130"/>
      <c r="C96" s="131"/>
      <c r="D96" s="132" t="s">
        <v>122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40">
        <f>N162</f>
        <v>0</v>
      </c>
      <c r="O96" s="241"/>
      <c r="P96" s="241"/>
      <c r="Q96" s="241"/>
      <c r="R96" s="133"/>
      <c r="T96" s="134"/>
      <c r="U96" s="134"/>
    </row>
    <row r="97" spans="2:65" s="7" customFormat="1" ht="19.899999999999999" customHeight="1">
      <c r="B97" s="135"/>
      <c r="C97" s="136"/>
      <c r="D97" s="105" t="s">
        <v>123</v>
      </c>
      <c r="E97" s="136"/>
      <c r="F97" s="136"/>
      <c r="G97" s="136"/>
      <c r="H97" s="136"/>
      <c r="I97" s="136"/>
      <c r="J97" s="136"/>
      <c r="K97" s="136"/>
      <c r="L97" s="136"/>
      <c r="M97" s="136"/>
      <c r="N97" s="218">
        <f>N163</f>
        <v>0</v>
      </c>
      <c r="O97" s="242"/>
      <c r="P97" s="242"/>
      <c r="Q97" s="242"/>
      <c r="R97" s="137"/>
      <c r="T97" s="138"/>
      <c r="U97" s="138"/>
    </row>
    <row r="98" spans="2:65" s="6" customFormat="1" ht="24.95" customHeight="1">
      <c r="B98" s="130"/>
      <c r="C98" s="131"/>
      <c r="D98" s="132" t="s">
        <v>124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40">
        <f>N170</f>
        <v>0</v>
      </c>
      <c r="O98" s="241"/>
      <c r="P98" s="241"/>
      <c r="Q98" s="241"/>
      <c r="R98" s="133"/>
      <c r="T98" s="134"/>
      <c r="U98" s="134"/>
    </row>
    <row r="99" spans="2:65" s="7" customFormat="1" ht="19.899999999999999" customHeight="1">
      <c r="B99" s="135"/>
      <c r="C99" s="136"/>
      <c r="D99" s="105" t="s">
        <v>125</v>
      </c>
      <c r="E99" s="136"/>
      <c r="F99" s="136"/>
      <c r="G99" s="136"/>
      <c r="H99" s="136"/>
      <c r="I99" s="136"/>
      <c r="J99" s="136"/>
      <c r="K99" s="136"/>
      <c r="L99" s="136"/>
      <c r="M99" s="136"/>
      <c r="N99" s="218">
        <f>N171</f>
        <v>0</v>
      </c>
      <c r="O99" s="242"/>
      <c r="P99" s="242"/>
      <c r="Q99" s="242"/>
      <c r="R99" s="137"/>
      <c r="T99" s="138"/>
      <c r="U99" s="138"/>
    </row>
    <row r="100" spans="2:65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T100" s="128"/>
      <c r="U100" s="128"/>
    </row>
    <row r="101" spans="2:65" s="1" customFormat="1" ht="29.25" customHeight="1">
      <c r="B101" s="34"/>
      <c r="C101" s="129" t="s">
        <v>126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39">
        <f>ROUND(N102+N103+N104+N105+N106+N107,2)</f>
        <v>0</v>
      </c>
      <c r="O101" s="243"/>
      <c r="P101" s="243"/>
      <c r="Q101" s="243"/>
      <c r="R101" s="36"/>
      <c r="T101" s="139"/>
      <c r="U101" s="140" t="s">
        <v>40</v>
      </c>
    </row>
    <row r="102" spans="2:65" s="1" customFormat="1" ht="18" customHeight="1">
      <c r="B102" s="34"/>
      <c r="C102" s="35"/>
      <c r="D102" s="219" t="s">
        <v>127</v>
      </c>
      <c r="E102" s="220"/>
      <c r="F102" s="220"/>
      <c r="G102" s="220"/>
      <c r="H102" s="220"/>
      <c r="I102" s="35"/>
      <c r="J102" s="35"/>
      <c r="K102" s="35"/>
      <c r="L102" s="35"/>
      <c r="M102" s="35"/>
      <c r="N102" s="217">
        <f>ROUND(N88*T102,2)</f>
        <v>0</v>
      </c>
      <c r="O102" s="218"/>
      <c r="P102" s="218"/>
      <c r="Q102" s="218"/>
      <c r="R102" s="36"/>
      <c r="S102" s="141"/>
      <c r="T102" s="142"/>
      <c r="U102" s="143" t="s">
        <v>43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5" t="s">
        <v>128</v>
      </c>
      <c r="AZ102" s="144"/>
      <c r="BA102" s="144"/>
      <c r="BB102" s="144"/>
      <c r="BC102" s="144"/>
      <c r="BD102" s="144"/>
      <c r="BE102" s="146">
        <f t="shared" ref="BE102:BE107" si="0">IF(U102="základná",N102,0)</f>
        <v>0</v>
      </c>
      <c r="BF102" s="146">
        <f t="shared" ref="BF102:BF107" si="1">IF(U102="znížená",N102,0)</f>
        <v>0</v>
      </c>
      <c r="BG102" s="146">
        <f t="shared" ref="BG102:BG107" si="2">IF(U102="zákl. prenesená",N102,0)</f>
        <v>0</v>
      </c>
      <c r="BH102" s="146">
        <f t="shared" ref="BH102:BH107" si="3">IF(U102="zníž. prenesená",N102,0)</f>
        <v>0</v>
      </c>
      <c r="BI102" s="146">
        <f t="shared" ref="BI102:BI107" si="4">IF(U102="nulová",N102,0)</f>
        <v>0</v>
      </c>
      <c r="BJ102" s="145" t="s">
        <v>129</v>
      </c>
      <c r="BK102" s="144"/>
      <c r="BL102" s="144"/>
      <c r="BM102" s="144"/>
    </row>
    <row r="103" spans="2:65" s="1" customFormat="1" ht="18" customHeight="1">
      <c r="B103" s="34"/>
      <c r="C103" s="35"/>
      <c r="D103" s="219" t="s">
        <v>130</v>
      </c>
      <c r="E103" s="220"/>
      <c r="F103" s="220"/>
      <c r="G103" s="220"/>
      <c r="H103" s="220"/>
      <c r="I103" s="35"/>
      <c r="J103" s="35"/>
      <c r="K103" s="35"/>
      <c r="L103" s="35"/>
      <c r="M103" s="35"/>
      <c r="N103" s="217">
        <f>ROUND(N88*T103,2)</f>
        <v>0</v>
      </c>
      <c r="O103" s="218"/>
      <c r="P103" s="218"/>
      <c r="Q103" s="218"/>
      <c r="R103" s="36"/>
      <c r="S103" s="141"/>
      <c r="T103" s="142"/>
      <c r="U103" s="143" t="s">
        <v>43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5" t="s">
        <v>128</v>
      </c>
      <c r="AZ103" s="144"/>
      <c r="BA103" s="144"/>
      <c r="BB103" s="144"/>
      <c r="BC103" s="144"/>
      <c r="BD103" s="144"/>
      <c r="BE103" s="146">
        <f t="shared" si="0"/>
        <v>0</v>
      </c>
      <c r="BF103" s="146">
        <f t="shared" si="1"/>
        <v>0</v>
      </c>
      <c r="BG103" s="146">
        <f t="shared" si="2"/>
        <v>0</v>
      </c>
      <c r="BH103" s="146">
        <f t="shared" si="3"/>
        <v>0</v>
      </c>
      <c r="BI103" s="146">
        <f t="shared" si="4"/>
        <v>0</v>
      </c>
      <c r="BJ103" s="145" t="s">
        <v>129</v>
      </c>
      <c r="BK103" s="144"/>
      <c r="BL103" s="144"/>
      <c r="BM103" s="144"/>
    </row>
    <row r="104" spans="2:65" s="1" customFormat="1" ht="18" customHeight="1">
      <c r="B104" s="34"/>
      <c r="C104" s="35"/>
      <c r="D104" s="219" t="s">
        <v>131</v>
      </c>
      <c r="E104" s="220"/>
      <c r="F104" s="220"/>
      <c r="G104" s="220"/>
      <c r="H104" s="220"/>
      <c r="I104" s="35"/>
      <c r="J104" s="35"/>
      <c r="K104" s="35"/>
      <c r="L104" s="35"/>
      <c r="M104" s="35"/>
      <c r="N104" s="217">
        <f>ROUND(N88*T104,2)</f>
        <v>0</v>
      </c>
      <c r="O104" s="218"/>
      <c r="P104" s="218"/>
      <c r="Q104" s="218"/>
      <c r="R104" s="36"/>
      <c r="S104" s="141"/>
      <c r="T104" s="142"/>
      <c r="U104" s="143" t="s">
        <v>43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5" t="s">
        <v>128</v>
      </c>
      <c r="AZ104" s="144"/>
      <c r="BA104" s="144"/>
      <c r="BB104" s="144"/>
      <c r="BC104" s="144"/>
      <c r="BD104" s="144"/>
      <c r="BE104" s="146">
        <f t="shared" si="0"/>
        <v>0</v>
      </c>
      <c r="BF104" s="146">
        <f t="shared" si="1"/>
        <v>0</v>
      </c>
      <c r="BG104" s="146">
        <f t="shared" si="2"/>
        <v>0</v>
      </c>
      <c r="BH104" s="146">
        <f t="shared" si="3"/>
        <v>0</v>
      </c>
      <c r="BI104" s="146">
        <f t="shared" si="4"/>
        <v>0</v>
      </c>
      <c r="BJ104" s="145" t="s">
        <v>129</v>
      </c>
      <c r="BK104" s="144"/>
      <c r="BL104" s="144"/>
      <c r="BM104" s="144"/>
    </row>
    <row r="105" spans="2:65" s="1" customFormat="1" ht="18" customHeight="1">
      <c r="B105" s="34"/>
      <c r="C105" s="35"/>
      <c r="D105" s="219" t="s">
        <v>132</v>
      </c>
      <c r="E105" s="220"/>
      <c r="F105" s="220"/>
      <c r="G105" s="220"/>
      <c r="H105" s="220"/>
      <c r="I105" s="35"/>
      <c r="J105" s="35"/>
      <c r="K105" s="35"/>
      <c r="L105" s="35"/>
      <c r="M105" s="35"/>
      <c r="N105" s="217">
        <f>ROUND(N88*T105,2)</f>
        <v>0</v>
      </c>
      <c r="O105" s="218"/>
      <c r="P105" s="218"/>
      <c r="Q105" s="218"/>
      <c r="R105" s="36"/>
      <c r="S105" s="141"/>
      <c r="T105" s="142"/>
      <c r="U105" s="143" t="s">
        <v>43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5" t="s">
        <v>128</v>
      </c>
      <c r="AZ105" s="144"/>
      <c r="BA105" s="144"/>
      <c r="BB105" s="144"/>
      <c r="BC105" s="144"/>
      <c r="BD105" s="144"/>
      <c r="BE105" s="146">
        <f t="shared" si="0"/>
        <v>0</v>
      </c>
      <c r="BF105" s="146">
        <f t="shared" si="1"/>
        <v>0</v>
      </c>
      <c r="BG105" s="146">
        <f t="shared" si="2"/>
        <v>0</v>
      </c>
      <c r="BH105" s="146">
        <f t="shared" si="3"/>
        <v>0</v>
      </c>
      <c r="BI105" s="146">
        <f t="shared" si="4"/>
        <v>0</v>
      </c>
      <c r="BJ105" s="145" t="s">
        <v>129</v>
      </c>
      <c r="BK105" s="144"/>
      <c r="BL105" s="144"/>
      <c r="BM105" s="144"/>
    </row>
    <row r="106" spans="2:65" s="1" customFormat="1" ht="18" customHeight="1">
      <c r="B106" s="34"/>
      <c r="C106" s="35"/>
      <c r="D106" s="219" t="s">
        <v>133</v>
      </c>
      <c r="E106" s="220"/>
      <c r="F106" s="220"/>
      <c r="G106" s="220"/>
      <c r="H106" s="220"/>
      <c r="I106" s="35"/>
      <c r="J106" s="35"/>
      <c r="K106" s="35"/>
      <c r="L106" s="35"/>
      <c r="M106" s="35"/>
      <c r="N106" s="217">
        <f>ROUND(N88*T106,2)</f>
        <v>0</v>
      </c>
      <c r="O106" s="218"/>
      <c r="P106" s="218"/>
      <c r="Q106" s="218"/>
      <c r="R106" s="36"/>
      <c r="S106" s="141"/>
      <c r="T106" s="142"/>
      <c r="U106" s="143" t="s">
        <v>43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5" t="s">
        <v>128</v>
      </c>
      <c r="AZ106" s="144"/>
      <c r="BA106" s="144"/>
      <c r="BB106" s="144"/>
      <c r="BC106" s="144"/>
      <c r="BD106" s="144"/>
      <c r="BE106" s="146">
        <f t="shared" si="0"/>
        <v>0</v>
      </c>
      <c r="BF106" s="146">
        <f t="shared" si="1"/>
        <v>0</v>
      </c>
      <c r="BG106" s="146">
        <f t="shared" si="2"/>
        <v>0</v>
      </c>
      <c r="BH106" s="146">
        <f t="shared" si="3"/>
        <v>0</v>
      </c>
      <c r="BI106" s="146">
        <f t="shared" si="4"/>
        <v>0</v>
      </c>
      <c r="BJ106" s="145" t="s">
        <v>129</v>
      </c>
      <c r="BK106" s="144"/>
      <c r="BL106" s="144"/>
      <c r="BM106" s="144"/>
    </row>
    <row r="107" spans="2:65" s="1" customFormat="1" ht="18" customHeight="1">
      <c r="B107" s="34"/>
      <c r="C107" s="35"/>
      <c r="D107" s="105" t="s">
        <v>134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217">
        <f>ROUND(N88*T107,2)</f>
        <v>0</v>
      </c>
      <c r="O107" s="218"/>
      <c r="P107" s="218"/>
      <c r="Q107" s="218"/>
      <c r="R107" s="36"/>
      <c r="S107" s="141"/>
      <c r="T107" s="147"/>
      <c r="U107" s="148" t="s">
        <v>43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5" t="s">
        <v>135</v>
      </c>
      <c r="AZ107" s="144"/>
      <c r="BA107" s="144"/>
      <c r="BB107" s="144"/>
      <c r="BC107" s="144"/>
      <c r="BD107" s="144"/>
      <c r="BE107" s="146">
        <f t="shared" si="0"/>
        <v>0</v>
      </c>
      <c r="BF107" s="146">
        <f t="shared" si="1"/>
        <v>0</v>
      </c>
      <c r="BG107" s="146">
        <f t="shared" si="2"/>
        <v>0</v>
      </c>
      <c r="BH107" s="146">
        <f t="shared" si="3"/>
        <v>0</v>
      </c>
      <c r="BI107" s="146">
        <f t="shared" si="4"/>
        <v>0</v>
      </c>
      <c r="BJ107" s="145" t="s">
        <v>129</v>
      </c>
      <c r="BK107" s="144"/>
      <c r="BL107" s="144"/>
      <c r="BM107" s="144"/>
    </row>
    <row r="108" spans="2:65" s="1" customFormat="1" ht="13.5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T108" s="128"/>
      <c r="U108" s="128"/>
    </row>
    <row r="109" spans="2:65" s="1" customFormat="1" ht="29.25" customHeight="1">
      <c r="B109" s="34"/>
      <c r="C109" s="116" t="s">
        <v>100</v>
      </c>
      <c r="D109" s="117"/>
      <c r="E109" s="117"/>
      <c r="F109" s="117"/>
      <c r="G109" s="117"/>
      <c r="H109" s="117"/>
      <c r="I109" s="117"/>
      <c r="J109" s="117"/>
      <c r="K109" s="117"/>
      <c r="L109" s="223">
        <f>ROUND(SUM(N88+N101),2)</f>
        <v>0</v>
      </c>
      <c r="M109" s="223"/>
      <c r="N109" s="223"/>
      <c r="O109" s="223"/>
      <c r="P109" s="223"/>
      <c r="Q109" s="223"/>
      <c r="R109" s="36"/>
      <c r="T109" s="128"/>
      <c r="U109" s="128"/>
    </row>
    <row r="110" spans="2:65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  <c r="T110" s="128"/>
      <c r="U110" s="128"/>
    </row>
    <row r="114" spans="2:63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63" s="1" customFormat="1" ht="36.950000000000003" customHeight="1">
      <c r="B115" s="34"/>
      <c r="C115" s="181" t="s">
        <v>136</v>
      </c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36"/>
    </row>
    <row r="116" spans="2:63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3" s="1" customFormat="1" ht="30" customHeight="1">
      <c r="B117" s="34"/>
      <c r="C117" s="29" t="s">
        <v>17</v>
      </c>
      <c r="D117" s="35"/>
      <c r="E117" s="35"/>
      <c r="F117" s="226" t="str">
        <f>F6</f>
        <v>Multifunkčné ihrisko 33x18 s osvetlením a detské ihrisko 10x10</v>
      </c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35"/>
      <c r="R117" s="36"/>
    </row>
    <row r="118" spans="2:63" s="1" customFormat="1" ht="36.950000000000003" customHeight="1">
      <c r="B118" s="34"/>
      <c r="C118" s="68" t="s">
        <v>107</v>
      </c>
      <c r="D118" s="35"/>
      <c r="E118" s="35"/>
      <c r="F118" s="201" t="str">
        <f>F7</f>
        <v>SO01 - Multifunkčné ihrisko 33x18</v>
      </c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35"/>
      <c r="R118" s="36"/>
    </row>
    <row r="119" spans="2:63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3" s="1" customFormat="1" ht="18" customHeight="1">
      <c r="B120" s="34"/>
      <c r="C120" s="29" t="s">
        <v>22</v>
      </c>
      <c r="D120" s="35"/>
      <c r="E120" s="35"/>
      <c r="F120" s="27" t="str">
        <f>F9</f>
        <v>Obec Ďačov</v>
      </c>
      <c r="G120" s="35"/>
      <c r="H120" s="35"/>
      <c r="I120" s="35"/>
      <c r="J120" s="35"/>
      <c r="K120" s="29" t="s">
        <v>24</v>
      </c>
      <c r="L120" s="35"/>
      <c r="M120" s="230" t="str">
        <f>IF(O9="","",O9)</f>
        <v>19. 10. 2017</v>
      </c>
      <c r="N120" s="230"/>
      <c r="O120" s="230"/>
      <c r="P120" s="230"/>
      <c r="Q120" s="35"/>
      <c r="R120" s="36"/>
    </row>
    <row r="121" spans="2:63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3" s="1" customFormat="1">
      <c r="B122" s="34"/>
      <c r="C122" s="29" t="s">
        <v>26</v>
      </c>
      <c r="D122" s="35"/>
      <c r="E122" s="35"/>
      <c r="F122" s="27" t="str">
        <f>E12</f>
        <v>Obec Ďačov</v>
      </c>
      <c r="G122" s="35"/>
      <c r="H122" s="35"/>
      <c r="I122" s="35"/>
      <c r="J122" s="35"/>
      <c r="K122" s="29" t="s">
        <v>31</v>
      </c>
      <c r="L122" s="35"/>
      <c r="M122" s="185" t="str">
        <f>E18</f>
        <v xml:space="preserve"> </v>
      </c>
      <c r="N122" s="185"/>
      <c r="O122" s="185"/>
      <c r="P122" s="185"/>
      <c r="Q122" s="185"/>
      <c r="R122" s="36"/>
    </row>
    <row r="123" spans="2:63" s="1" customFormat="1" ht="14.45" customHeight="1">
      <c r="B123" s="34"/>
      <c r="C123" s="29" t="s">
        <v>29</v>
      </c>
      <c r="D123" s="35"/>
      <c r="E123" s="35"/>
      <c r="F123" s="27" t="str">
        <f>IF(E15="","",E15)</f>
        <v>Vyplň údaj</v>
      </c>
      <c r="G123" s="35"/>
      <c r="H123" s="35"/>
      <c r="I123" s="35"/>
      <c r="J123" s="35"/>
      <c r="K123" s="29" t="s">
        <v>35</v>
      </c>
      <c r="L123" s="35"/>
      <c r="M123" s="185" t="str">
        <f>E21</f>
        <v xml:space="preserve"> </v>
      </c>
      <c r="N123" s="185"/>
      <c r="O123" s="185"/>
      <c r="P123" s="185"/>
      <c r="Q123" s="185"/>
      <c r="R123" s="36"/>
    </row>
    <row r="124" spans="2:63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63" s="8" customFormat="1" ht="29.25" customHeight="1">
      <c r="B125" s="149"/>
      <c r="C125" s="150" t="s">
        <v>137</v>
      </c>
      <c r="D125" s="151" t="s">
        <v>138</v>
      </c>
      <c r="E125" s="151" t="s">
        <v>58</v>
      </c>
      <c r="F125" s="244" t="s">
        <v>139</v>
      </c>
      <c r="G125" s="244"/>
      <c r="H125" s="244"/>
      <c r="I125" s="244"/>
      <c r="J125" s="151" t="s">
        <v>140</v>
      </c>
      <c r="K125" s="151" t="s">
        <v>141</v>
      </c>
      <c r="L125" s="245" t="s">
        <v>142</v>
      </c>
      <c r="M125" s="245"/>
      <c r="N125" s="244" t="s">
        <v>112</v>
      </c>
      <c r="O125" s="244"/>
      <c r="P125" s="244"/>
      <c r="Q125" s="246"/>
      <c r="R125" s="152"/>
      <c r="T125" s="79" t="s">
        <v>143</v>
      </c>
      <c r="U125" s="80" t="s">
        <v>40</v>
      </c>
      <c r="V125" s="80" t="s">
        <v>144</v>
      </c>
      <c r="W125" s="80" t="s">
        <v>145</v>
      </c>
      <c r="X125" s="80" t="s">
        <v>146</v>
      </c>
      <c r="Y125" s="80" t="s">
        <v>147</v>
      </c>
      <c r="Z125" s="80" t="s">
        <v>148</v>
      </c>
      <c r="AA125" s="81" t="s">
        <v>149</v>
      </c>
    </row>
    <row r="126" spans="2:63" s="1" customFormat="1" ht="29.25" customHeight="1">
      <c r="B126" s="34"/>
      <c r="C126" s="83" t="s">
        <v>109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55">
        <f>BK126</f>
        <v>0</v>
      </c>
      <c r="O126" s="256"/>
      <c r="P126" s="256"/>
      <c r="Q126" s="256"/>
      <c r="R126" s="36"/>
      <c r="T126" s="82"/>
      <c r="U126" s="50"/>
      <c r="V126" s="50"/>
      <c r="W126" s="153">
        <f>W127+W162+W170+W174</f>
        <v>0</v>
      </c>
      <c r="X126" s="50"/>
      <c r="Y126" s="153">
        <f>Y127+Y162+Y170+Y174</f>
        <v>24.2776484</v>
      </c>
      <c r="Z126" s="50"/>
      <c r="AA126" s="154">
        <f>AA127+AA162+AA170+AA174</f>
        <v>0</v>
      </c>
      <c r="AT126" s="17" t="s">
        <v>75</v>
      </c>
      <c r="AU126" s="17" t="s">
        <v>114</v>
      </c>
      <c r="BK126" s="155">
        <f>BK127+BK162+BK170+BK174</f>
        <v>0</v>
      </c>
    </row>
    <row r="127" spans="2:63" s="9" customFormat="1" ht="37.35" customHeight="1">
      <c r="B127" s="156"/>
      <c r="C127" s="157"/>
      <c r="D127" s="158" t="s">
        <v>115</v>
      </c>
      <c r="E127" s="158"/>
      <c r="F127" s="158"/>
      <c r="G127" s="158"/>
      <c r="H127" s="158"/>
      <c r="I127" s="158"/>
      <c r="J127" s="158"/>
      <c r="K127" s="158"/>
      <c r="L127" s="158"/>
      <c r="M127" s="158"/>
      <c r="N127" s="257">
        <f>BK127</f>
        <v>0</v>
      </c>
      <c r="O127" s="258"/>
      <c r="P127" s="258"/>
      <c r="Q127" s="258"/>
      <c r="R127" s="159"/>
      <c r="T127" s="160"/>
      <c r="U127" s="157"/>
      <c r="V127" s="157"/>
      <c r="W127" s="161">
        <f>W128+W136+W147+W151+W155+W160</f>
        <v>0</v>
      </c>
      <c r="X127" s="157"/>
      <c r="Y127" s="161">
        <f>Y128+Y136+Y147+Y151+Y155+Y160</f>
        <v>24.2776484</v>
      </c>
      <c r="Z127" s="157"/>
      <c r="AA127" s="162">
        <f>AA128+AA136+AA147+AA151+AA155+AA160</f>
        <v>0</v>
      </c>
      <c r="AR127" s="163" t="s">
        <v>84</v>
      </c>
      <c r="AT127" s="164" t="s">
        <v>75</v>
      </c>
      <c r="AU127" s="164" t="s">
        <v>76</v>
      </c>
      <c r="AY127" s="163" t="s">
        <v>150</v>
      </c>
      <c r="BK127" s="165">
        <f>BK128+BK136+BK147+BK151+BK155+BK160</f>
        <v>0</v>
      </c>
    </row>
    <row r="128" spans="2:63" s="9" customFormat="1" ht="19.899999999999999" customHeight="1">
      <c r="B128" s="156"/>
      <c r="C128" s="157"/>
      <c r="D128" s="166" t="s">
        <v>116</v>
      </c>
      <c r="E128" s="166"/>
      <c r="F128" s="166"/>
      <c r="G128" s="166"/>
      <c r="H128" s="166"/>
      <c r="I128" s="166"/>
      <c r="J128" s="166"/>
      <c r="K128" s="166"/>
      <c r="L128" s="166"/>
      <c r="M128" s="166"/>
      <c r="N128" s="259">
        <f>BK128</f>
        <v>0</v>
      </c>
      <c r="O128" s="260"/>
      <c r="P128" s="260"/>
      <c r="Q128" s="260"/>
      <c r="R128" s="159"/>
      <c r="T128" s="160"/>
      <c r="U128" s="157"/>
      <c r="V128" s="157"/>
      <c r="W128" s="161">
        <f>SUM(W129:W135)</f>
        <v>0</v>
      </c>
      <c r="X128" s="157"/>
      <c r="Y128" s="161">
        <f>SUM(Y129:Y135)</f>
        <v>0</v>
      </c>
      <c r="Z128" s="157"/>
      <c r="AA128" s="162">
        <f>SUM(AA129:AA135)</f>
        <v>0</v>
      </c>
      <c r="AR128" s="163" t="s">
        <v>84</v>
      </c>
      <c r="AT128" s="164" t="s">
        <v>75</v>
      </c>
      <c r="AU128" s="164" t="s">
        <v>84</v>
      </c>
      <c r="AY128" s="163" t="s">
        <v>150</v>
      </c>
      <c r="BK128" s="165">
        <f>SUM(BK129:BK135)</f>
        <v>0</v>
      </c>
    </row>
    <row r="129" spans="2:65" s="1" customFormat="1" ht="31.5" customHeight="1">
      <c r="B129" s="34"/>
      <c r="C129" s="167" t="s">
        <v>84</v>
      </c>
      <c r="D129" s="167" t="s">
        <v>151</v>
      </c>
      <c r="E129" s="168" t="s">
        <v>152</v>
      </c>
      <c r="F129" s="247" t="s">
        <v>153</v>
      </c>
      <c r="G129" s="247"/>
      <c r="H129" s="247"/>
      <c r="I129" s="247"/>
      <c r="J129" s="169" t="s">
        <v>154</v>
      </c>
      <c r="K129" s="170">
        <v>139.80000000000001</v>
      </c>
      <c r="L129" s="248">
        <v>0</v>
      </c>
      <c r="M129" s="249"/>
      <c r="N129" s="250">
        <f t="shared" ref="N129:N135" si="5">ROUND(L129*K129,3)</f>
        <v>0</v>
      </c>
      <c r="O129" s="250"/>
      <c r="P129" s="250"/>
      <c r="Q129" s="250"/>
      <c r="R129" s="36"/>
      <c r="T129" s="171" t="s">
        <v>20</v>
      </c>
      <c r="U129" s="43" t="s">
        <v>43</v>
      </c>
      <c r="V129" s="35"/>
      <c r="W129" s="172">
        <f t="shared" ref="W129:W135" si="6">V129*K129</f>
        <v>0</v>
      </c>
      <c r="X129" s="172">
        <v>0</v>
      </c>
      <c r="Y129" s="172">
        <f t="shared" ref="Y129:Y135" si="7">X129*K129</f>
        <v>0</v>
      </c>
      <c r="Z129" s="172">
        <v>0</v>
      </c>
      <c r="AA129" s="173">
        <f t="shared" ref="AA129:AA135" si="8">Z129*K129</f>
        <v>0</v>
      </c>
      <c r="AR129" s="17" t="s">
        <v>155</v>
      </c>
      <c r="AT129" s="17" t="s">
        <v>151</v>
      </c>
      <c r="AU129" s="17" t="s">
        <v>129</v>
      </c>
      <c r="AY129" s="17" t="s">
        <v>150</v>
      </c>
      <c r="BE129" s="109">
        <f t="shared" ref="BE129:BE135" si="9">IF(U129="základná",N129,0)</f>
        <v>0</v>
      </c>
      <c r="BF129" s="109">
        <f t="shared" ref="BF129:BF135" si="10">IF(U129="znížená",N129,0)</f>
        <v>0</v>
      </c>
      <c r="BG129" s="109">
        <f t="shared" ref="BG129:BG135" si="11">IF(U129="zákl. prenesená",N129,0)</f>
        <v>0</v>
      </c>
      <c r="BH129" s="109">
        <f t="shared" ref="BH129:BH135" si="12">IF(U129="zníž. prenesená",N129,0)</f>
        <v>0</v>
      </c>
      <c r="BI129" s="109">
        <f t="shared" ref="BI129:BI135" si="13">IF(U129="nulová",N129,0)</f>
        <v>0</v>
      </c>
      <c r="BJ129" s="17" t="s">
        <v>129</v>
      </c>
      <c r="BK129" s="174">
        <f t="shared" ref="BK129:BK135" si="14">ROUND(L129*K129,3)</f>
        <v>0</v>
      </c>
      <c r="BL129" s="17" t="s">
        <v>155</v>
      </c>
      <c r="BM129" s="17" t="s">
        <v>156</v>
      </c>
    </row>
    <row r="130" spans="2:65" s="1" customFormat="1" ht="31.5" customHeight="1">
      <c r="B130" s="34"/>
      <c r="C130" s="167" t="s">
        <v>129</v>
      </c>
      <c r="D130" s="167" t="s">
        <v>151</v>
      </c>
      <c r="E130" s="168" t="s">
        <v>157</v>
      </c>
      <c r="F130" s="247" t="s">
        <v>158</v>
      </c>
      <c r="G130" s="247"/>
      <c r="H130" s="247"/>
      <c r="I130" s="247"/>
      <c r="J130" s="169" t="s">
        <v>154</v>
      </c>
      <c r="K130" s="170">
        <v>24</v>
      </c>
      <c r="L130" s="248">
        <v>0</v>
      </c>
      <c r="M130" s="249"/>
      <c r="N130" s="250">
        <f t="shared" si="5"/>
        <v>0</v>
      </c>
      <c r="O130" s="250"/>
      <c r="P130" s="250"/>
      <c r="Q130" s="250"/>
      <c r="R130" s="36"/>
      <c r="T130" s="171" t="s">
        <v>20</v>
      </c>
      <c r="U130" s="43" t="s">
        <v>43</v>
      </c>
      <c r="V130" s="35"/>
      <c r="W130" s="172">
        <f t="shared" si="6"/>
        <v>0</v>
      </c>
      <c r="X130" s="172">
        <v>0</v>
      </c>
      <c r="Y130" s="172">
        <f t="shared" si="7"/>
        <v>0</v>
      </c>
      <c r="Z130" s="172">
        <v>0</v>
      </c>
      <c r="AA130" s="173">
        <f t="shared" si="8"/>
        <v>0</v>
      </c>
      <c r="AR130" s="17" t="s">
        <v>155</v>
      </c>
      <c r="AT130" s="17" t="s">
        <v>151</v>
      </c>
      <c r="AU130" s="17" t="s">
        <v>129</v>
      </c>
      <c r="AY130" s="17" t="s">
        <v>150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7" t="s">
        <v>129</v>
      </c>
      <c r="BK130" s="174">
        <f t="shared" si="14"/>
        <v>0</v>
      </c>
      <c r="BL130" s="17" t="s">
        <v>155</v>
      </c>
      <c r="BM130" s="17" t="s">
        <v>159</v>
      </c>
    </row>
    <row r="131" spans="2:65" s="1" customFormat="1" ht="31.5" customHeight="1">
      <c r="B131" s="34"/>
      <c r="C131" s="167" t="s">
        <v>160</v>
      </c>
      <c r="D131" s="167" t="s">
        <v>151</v>
      </c>
      <c r="E131" s="168" t="s">
        <v>161</v>
      </c>
      <c r="F131" s="247" t="s">
        <v>162</v>
      </c>
      <c r="G131" s="247"/>
      <c r="H131" s="247"/>
      <c r="I131" s="247"/>
      <c r="J131" s="169" t="s">
        <v>154</v>
      </c>
      <c r="K131" s="170">
        <v>24</v>
      </c>
      <c r="L131" s="248">
        <v>0</v>
      </c>
      <c r="M131" s="249"/>
      <c r="N131" s="250">
        <f t="shared" si="5"/>
        <v>0</v>
      </c>
      <c r="O131" s="250"/>
      <c r="P131" s="250"/>
      <c r="Q131" s="250"/>
      <c r="R131" s="36"/>
      <c r="T131" s="171" t="s">
        <v>20</v>
      </c>
      <c r="U131" s="43" t="s">
        <v>43</v>
      </c>
      <c r="V131" s="35"/>
      <c r="W131" s="172">
        <f t="shared" si="6"/>
        <v>0</v>
      </c>
      <c r="X131" s="172">
        <v>0</v>
      </c>
      <c r="Y131" s="172">
        <f t="shared" si="7"/>
        <v>0</v>
      </c>
      <c r="Z131" s="172">
        <v>0</v>
      </c>
      <c r="AA131" s="173">
        <f t="shared" si="8"/>
        <v>0</v>
      </c>
      <c r="AR131" s="17" t="s">
        <v>155</v>
      </c>
      <c r="AT131" s="17" t="s">
        <v>151</v>
      </c>
      <c r="AU131" s="17" t="s">
        <v>129</v>
      </c>
      <c r="AY131" s="17" t="s">
        <v>150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7" t="s">
        <v>129</v>
      </c>
      <c r="BK131" s="174">
        <f t="shared" si="14"/>
        <v>0</v>
      </c>
      <c r="BL131" s="17" t="s">
        <v>155</v>
      </c>
      <c r="BM131" s="17" t="s">
        <v>163</v>
      </c>
    </row>
    <row r="132" spans="2:65" s="1" customFormat="1" ht="44.25" customHeight="1">
      <c r="B132" s="34"/>
      <c r="C132" s="167" t="s">
        <v>155</v>
      </c>
      <c r="D132" s="167" t="s">
        <v>151</v>
      </c>
      <c r="E132" s="168" t="s">
        <v>164</v>
      </c>
      <c r="F132" s="247" t="s">
        <v>165</v>
      </c>
      <c r="G132" s="247"/>
      <c r="H132" s="247"/>
      <c r="I132" s="247"/>
      <c r="J132" s="169" t="s">
        <v>154</v>
      </c>
      <c r="K132" s="170">
        <v>24</v>
      </c>
      <c r="L132" s="248">
        <v>0</v>
      </c>
      <c r="M132" s="249"/>
      <c r="N132" s="250">
        <f t="shared" si="5"/>
        <v>0</v>
      </c>
      <c r="O132" s="250"/>
      <c r="P132" s="250"/>
      <c r="Q132" s="250"/>
      <c r="R132" s="36"/>
      <c r="T132" s="171" t="s">
        <v>20</v>
      </c>
      <c r="U132" s="43" t="s">
        <v>43</v>
      </c>
      <c r="V132" s="35"/>
      <c r="W132" s="172">
        <f t="shared" si="6"/>
        <v>0</v>
      </c>
      <c r="X132" s="172">
        <v>0</v>
      </c>
      <c r="Y132" s="172">
        <f t="shared" si="7"/>
        <v>0</v>
      </c>
      <c r="Z132" s="172">
        <v>0</v>
      </c>
      <c r="AA132" s="173">
        <f t="shared" si="8"/>
        <v>0</v>
      </c>
      <c r="AR132" s="17" t="s">
        <v>155</v>
      </c>
      <c r="AT132" s="17" t="s">
        <v>151</v>
      </c>
      <c r="AU132" s="17" t="s">
        <v>129</v>
      </c>
      <c r="AY132" s="17" t="s">
        <v>150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7" t="s">
        <v>129</v>
      </c>
      <c r="BK132" s="174">
        <f t="shared" si="14"/>
        <v>0</v>
      </c>
      <c r="BL132" s="17" t="s">
        <v>155</v>
      </c>
      <c r="BM132" s="17" t="s">
        <v>166</v>
      </c>
    </row>
    <row r="133" spans="2:65" s="1" customFormat="1" ht="31.5" customHeight="1">
      <c r="B133" s="34"/>
      <c r="C133" s="167" t="s">
        <v>167</v>
      </c>
      <c r="D133" s="167" t="s">
        <v>151</v>
      </c>
      <c r="E133" s="168" t="s">
        <v>168</v>
      </c>
      <c r="F133" s="247" t="s">
        <v>169</v>
      </c>
      <c r="G133" s="247"/>
      <c r="H133" s="247"/>
      <c r="I133" s="247"/>
      <c r="J133" s="169" t="s">
        <v>170</v>
      </c>
      <c r="K133" s="170">
        <v>609</v>
      </c>
      <c r="L133" s="248">
        <v>0</v>
      </c>
      <c r="M133" s="249"/>
      <c r="N133" s="250">
        <f t="shared" si="5"/>
        <v>0</v>
      </c>
      <c r="O133" s="250"/>
      <c r="P133" s="250"/>
      <c r="Q133" s="250"/>
      <c r="R133" s="36"/>
      <c r="T133" s="171" t="s">
        <v>20</v>
      </c>
      <c r="U133" s="43" t="s">
        <v>43</v>
      </c>
      <c r="V133" s="35"/>
      <c r="W133" s="172">
        <f t="shared" si="6"/>
        <v>0</v>
      </c>
      <c r="X133" s="172">
        <v>0</v>
      </c>
      <c r="Y133" s="172">
        <f t="shared" si="7"/>
        <v>0</v>
      </c>
      <c r="Z133" s="172">
        <v>0</v>
      </c>
      <c r="AA133" s="173">
        <f t="shared" si="8"/>
        <v>0</v>
      </c>
      <c r="AR133" s="17" t="s">
        <v>155</v>
      </c>
      <c r="AT133" s="17" t="s">
        <v>151</v>
      </c>
      <c r="AU133" s="17" t="s">
        <v>129</v>
      </c>
      <c r="AY133" s="17" t="s">
        <v>150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7" t="s">
        <v>129</v>
      </c>
      <c r="BK133" s="174">
        <f t="shared" si="14"/>
        <v>0</v>
      </c>
      <c r="BL133" s="17" t="s">
        <v>155</v>
      </c>
      <c r="BM133" s="17" t="s">
        <v>171</v>
      </c>
    </row>
    <row r="134" spans="2:65" s="1" customFormat="1" ht="31.5" customHeight="1">
      <c r="B134" s="34"/>
      <c r="C134" s="167" t="s">
        <v>172</v>
      </c>
      <c r="D134" s="167" t="s">
        <v>151</v>
      </c>
      <c r="E134" s="168" t="s">
        <v>173</v>
      </c>
      <c r="F134" s="247" t="s">
        <v>174</v>
      </c>
      <c r="G134" s="247"/>
      <c r="H134" s="247"/>
      <c r="I134" s="247"/>
      <c r="J134" s="169" t="s">
        <v>154</v>
      </c>
      <c r="K134" s="170">
        <v>24</v>
      </c>
      <c r="L134" s="248">
        <v>0</v>
      </c>
      <c r="M134" s="249"/>
      <c r="N134" s="250">
        <f t="shared" si="5"/>
        <v>0</v>
      </c>
      <c r="O134" s="250"/>
      <c r="P134" s="250"/>
      <c r="Q134" s="250"/>
      <c r="R134" s="36"/>
      <c r="T134" s="171" t="s">
        <v>20</v>
      </c>
      <c r="U134" s="43" t="s">
        <v>43</v>
      </c>
      <c r="V134" s="35"/>
      <c r="W134" s="172">
        <f t="shared" si="6"/>
        <v>0</v>
      </c>
      <c r="X134" s="172">
        <v>0</v>
      </c>
      <c r="Y134" s="172">
        <f t="shared" si="7"/>
        <v>0</v>
      </c>
      <c r="Z134" s="172">
        <v>0</v>
      </c>
      <c r="AA134" s="173">
        <f t="shared" si="8"/>
        <v>0</v>
      </c>
      <c r="AR134" s="17" t="s">
        <v>155</v>
      </c>
      <c r="AT134" s="17" t="s">
        <v>151</v>
      </c>
      <c r="AU134" s="17" t="s">
        <v>129</v>
      </c>
      <c r="AY134" s="17" t="s">
        <v>150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7" t="s">
        <v>129</v>
      </c>
      <c r="BK134" s="174">
        <f t="shared" si="14"/>
        <v>0</v>
      </c>
      <c r="BL134" s="17" t="s">
        <v>155</v>
      </c>
      <c r="BM134" s="17" t="s">
        <v>175</v>
      </c>
    </row>
    <row r="135" spans="2:65" s="1" customFormat="1" ht="44.25" customHeight="1">
      <c r="B135" s="34"/>
      <c r="C135" s="167" t="s">
        <v>176</v>
      </c>
      <c r="D135" s="167" t="s">
        <v>151</v>
      </c>
      <c r="E135" s="168" t="s">
        <v>177</v>
      </c>
      <c r="F135" s="247" t="s">
        <v>178</v>
      </c>
      <c r="G135" s="247"/>
      <c r="H135" s="247"/>
      <c r="I135" s="247"/>
      <c r="J135" s="169" t="s">
        <v>170</v>
      </c>
      <c r="K135" s="170">
        <v>139.80000000000001</v>
      </c>
      <c r="L135" s="248">
        <v>0</v>
      </c>
      <c r="M135" s="249"/>
      <c r="N135" s="250">
        <f t="shared" si="5"/>
        <v>0</v>
      </c>
      <c r="O135" s="250"/>
      <c r="P135" s="250"/>
      <c r="Q135" s="250"/>
      <c r="R135" s="36"/>
      <c r="T135" s="171" t="s">
        <v>20</v>
      </c>
      <c r="U135" s="43" t="s">
        <v>43</v>
      </c>
      <c r="V135" s="35"/>
      <c r="W135" s="172">
        <f t="shared" si="6"/>
        <v>0</v>
      </c>
      <c r="X135" s="172">
        <v>0</v>
      </c>
      <c r="Y135" s="172">
        <f t="shared" si="7"/>
        <v>0</v>
      </c>
      <c r="Z135" s="172">
        <v>0</v>
      </c>
      <c r="AA135" s="173">
        <f t="shared" si="8"/>
        <v>0</v>
      </c>
      <c r="AR135" s="17" t="s">
        <v>155</v>
      </c>
      <c r="AT135" s="17" t="s">
        <v>151</v>
      </c>
      <c r="AU135" s="17" t="s">
        <v>129</v>
      </c>
      <c r="AY135" s="17" t="s">
        <v>150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7" t="s">
        <v>129</v>
      </c>
      <c r="BK135" s="174">
        <f t="shared" si="14"/>
        <v>0</v>
      </c>
      <c r="BL135" s="17" t="s">
        <v>155</v>
      </c>
      <c r="BM135" s="17" t="s">
        <v>179</v>
      </c>
    </row>
    <row r="136" spans="2:65" s="9" customFormat="1" ht="29.85" customHeight="1">
      <c r="B136" s="156"/>
      <c r="C136" s="157"/>
      <c r="D136" s="166" t="s">
        <v>117</v>
      </c>
      <c r="E136" s="166"/>
      <c r="F136" s="166"/>
      <c r="G136" s="166"/>
      <c r="H136" s="166"/>
      <c r="I136" s="166"/>
      <c r="J136" s="166"/>
      <c r="K136" s="166"/>
      <c r="L136" s="166"/>
      <c r="M136" s="166"/>
      <c r="N136" s="261">
        <f>BK136</f>
        <v>0</v>
      </c>
      <c r="O136" s="262"/>
      <c r="P136" s="262"/>
      <c r="Q136" s="262"/>
      <c r="R136" s="159"/>
      <c r="T136" s="160"/>
      <c r="U136" s="157"/>
      <c r="V136" s="157"/>
      <c r="W136" s="161">
        <f>SUM(W137:W146)</f>
        <v>0</v>
      </c>
      <c r="X136" s="157"/>
      <c r="Y136" s="161">
        <f>SUM(Y137:Y146)</f>
        <v>21.627848400000001</v>
      </c>
      <c r="Z136" s="157"/>
      <c r="AA136" s="162">
        <f>SUM(AA137:AA146)</f>
        <v>0</v>
      </c>
      <c r="AR136" s="163" t="s">
        <v>84</v>
      </c>
      <c r="AT136" s="164" t="s">
        <v>75</v>
      </c>
      <c r="AU136" s="164" t="s">
        <v>84</v>
      </c>
      <c r="AY136" s="163" t="s">
        <v>150</v>
      </c>
      <c r="BK136" s="165">
        <f>SUM(BK137:BK146)</f>
        <v>0</v>
      </c>
    </row>
    <row r="137" spans="2:65" s="1" customFormat="1" ht="22.5" customHeight="1">
      <c r="B137" s="34"/>
      <c r="C137" s="167" t="s">
        <v>180</v>
      </c>
      <c r="D137" s="167" t="s">
        <v>151</v>
      </c>
      <c r="E137" s="168" t="s">
        <v>181</v>
      </c>
      <c r="F137" s="247" t="s">
        <v>182</v>
      </c>
      <c r="G137" s="247"/>
      <c r="H137" s="247"/>
      <c r="I137" s="247"/>
      <c r="J137" s="169" t="s">
        <v>183</v>
      </c>
      <c r="K137" s="170">
        <v>1</v>
      </c>
      <c r="L137" s="248">
        <v>0</v>
      </c>
      <c r="M137" s="249"/>
      <c r="N137" s="250">
        <f t="shared" ref="N137:N146" si="15">ROUND(L137*K137,3)</f>
        <v>0</v>
      </c>
      <c r="O137" s="250"/>
      <c r="P137" s="250"/>
      <c r="Q137" s="250"/>
      <c r="R137" s="36"/>
      <c r="T137" s="171" t="s">
        <v>20</v>
      </c>
      <c r="U137" s="43" t="s">
        <v>43</v>
      </c>
      <c r="V137" s="35"/>
      <c r="W137" s="172">
        <f t="shared" ref="W137:W146" si="16">V137*K137</f>
        <v>0</v>
      </c>
      <c r="X137" s="172">
        <v>0</v>
      </c>
      <c r="Y137" s="172">
        <f t="shared" ref="Y137:Y146" si="17">X137*K137</f>
        <v>0</v>
      </c>
      <c r="Z137" s="172">
        <v>0</v>
      </c>
      <c r="AA137" s="173">
        <f t="shared" ref="AA137:AA146" si="18">Z137*K137</f>
        <v>0</v>
      </c>
      <c r="AR137" s="17" t="s">
        <v>155</v>
      </c>
      <c r="AT137" s="17" t="s">
        <v>151</v>
      </c>
      <c r="AU137" s="17" t="s">
        <v>129</v>
      </c>
      <c r="AY137" s="17" t="s">
        <v>150</v>
      </c>
      <c r="BE137" s="109">
        <f t="shared" ref="BE137:BE146" si="19">IF(U137="základná",N137,0)</f>
        <v>0</v>
      </c>
      <c r="BF137" s="109">
        <f t="shared" ref="BF137:BF146" si="20">IF(U137="znížená",N137,0)</f>
        <v>0</v>
      </c>
      <c r="BG137" s="109">
        <f t="shared" ref="BG137:BG146" si="21">IF(U137="zákl. prenesená",N137,0)</f>
        <v>0</v>
      </c>
      <c r="BH137" s="109">
        <f t="shared" ref="BH137:BH146" si="22">IF(U137="zníž. prenesená",N137,0)</f>
        <v>0</v>
      </c>
      <c r="BI137" s="109">
        <f t="shared" ref="BI137:BI146" si="23">IF(U137="nulová",N137,0)</f>
        <v>0</v>
      </c>
      <c r="BJ137" s="17" t="s">
        <v>129</v>
      </c>
      <c r="BK137" s="174">
        <f t="shared" ref="BK137:BK146" si="24">ROUND(L137*K137,3)</f>
        <v>0</v>
      </c>
      <c r="BL137" s="17" t="s">
        <v>155</v>
      </c>
      <c r="BM137" s="17" t="s">
        <v>184</v>
      </c>
    </row>
    <row r="138" spans="2:65" s="1" customFormat="1" ht="44.25" customHeight="1">
      <c r="B138" s="34"/>
      <c r="C138" s="167" t="s">
        <v>185</v>
      </c>
      <c r="D138" s="167" t="s">
        <v>151</v>
      </c>
      <c r="E138" s="168" t="s">
        <v>186</v>
      </c>
      <c r="F138" s="247" t="s">
        <v>187</v>
      </c>
      <c r="G138" s="247"/>
      <c r="H138" s="247"/>
      <c r="I138" s="247"/>
      <c r="J138" s="169" t="s">
        <v>188</v>
      </c>
      <c r="K138" s="170">
        <v>5</v>
      </c>
      <c r="L138" s="248">
        <v>0</v>
      </c>
      <c r="M138" s="249"/>
      <c r="N138" s="250">
        <f t="shared" si="15"/>
        <v>0</v>
      </c>
      <c r="O138" s="250"/>
      <c r="P138" s="250"/>
      <c r="Q138" s="250"/>
      <c r="R138" s="36"/>
      <c r="T138" s="171" t="s">
        <v>20</v>
      </c>
      <c r="U138" s="43" t="s">
        <v>43</v>
      </c>
      <c r="V138" s="35"/>
      <c r="W138" s="172">
        <f t="shared" si="16"/>
        <v>0</v>
      </c>
      <c r="X138" s="172">
        <v>0</v>
      </c>
      <c r="Y138" s="172">
        <f t="shared" si="17"/>
        <v>0</v>
      </c>
      <c r="Z138" s="172">
        <v>0</v>
      </c>
      <c r="AA138" s="173">
        <f t="shared" si="18"/>
        <v>0</v>
      </c>
      <c r="AR138" s="17" t="s">
        <v>155</v>
      </c>
      <c r="AT138" s="17" t="s">
        <v>151</v>
      </c>
      <c r="AU138" s="17" t="s">
        <v>129</v>
      </c>
      <c r="AY138" s="17" t="s">
        <v>150</v>
      </c>
      <c r="BE138" s="109">
        <f t="shared" si="19"/>
        <v>0</v>
      </c>
      <c r="BF138" s="109">
        <f t="shared" si="20"/>
        <v>0</v>
      </c>
      <c r="BG138" s="109">
        <f t="shared" si="21"/>
        <v>0</v>
      </c>
      <c r="BH138" s="109">
        <f t="shared" si="22"/>
        <v>0</v>
      </c>
      <c r="BI138" s="109">
        <f t="shared" si="23"/>
        <v>0</v>
      </c>
      <c r="BJ138" s="17" t="s">
        <v>129</v>
      </c>
      <c r="BK138" s="174">
        <f t="shared" si="24"/>
        <v>0</v>
      </c>
      <c r="BL138" s="17" t="s">
        <v>155</v>
      </c>
      <c r="BM138" s="17" t="s">
        <v>189</v>
      </c>
    </row>
    <row r="139" spans="2:65" s="1" customFormat="1" ht="31.5" customHeight="1">
      <c r="B139" s="34"/>
      <c r="C139" s="175" t="s">
        <v>190</v>
      </c>
      <c r="D139" s="175" t="s">
        <v>191</v>
      </c>
      <c r="E139" s="176" t="s">
        <v>192</v>
      </c>
      <c r="F139" s="251" t="s">
        <v>193</v>
      </c>
      <c r="G139" s="251"/>
      <c r="H139" s="251"/>
      <c r="I139" s="251"/>
      <c r="J139" s="177" t="s">
        <v>188</v>
      </c>
      <c r="K139" s="178">
        <v>5</v>
      </c>
      <c r="L139" s="252">
        <v>0</v>
      </c>
      <c r="M139" s="253"/>
      <c r="N139" s="254">
        <f t="shared" si="15"/>
        <v>0</v>
      </c>
      <c r="O139" s="250"/>
      <c r="P139" s="250"/>
      <c r="Q139" s="250"/>
      <c r="R139" s="36"/>
      <c r="T139" s="171" t="s">
        <v>20</v>
      </c>
      <c r="U139" s="43" t="s">
        <v>43</v>
      </c>
      <c r="V139" s="35"/>
      <c r="W139" s="172">
        <f t="shared" si="16"/>
        <v>0</v>
      </c>
      <c r="X139" s="172">
        <v>2.9999999999999997E-4</v>
      </c>
      <c r="Y139" s="172">
        <f t="shared" si="17"/>
        <v>1.4999999999999998E-3</v>
      </c>
      <c r="Z139" s="172">
        <v>0</v>
      </c>
      <c r="AA139" s="173">
        <f t="shared" si="18"/>
        <v>0</v>
      </c>
      <c r="AR139" s="17" t="s">
        <v>185</v>
      </c>
      <c r="AT139" s="17" t="s">
        <v>191</v>
      </c>
      <c r="AU139" s="17" t="s">
        <v>129</v>
      </c>
      <c r="AY139" s="17" t="s">
        <v>150</v>
      </c>
      <c r="BE139" s="109">
        <f t="shared" si="19"/>
        <v>0</v>
      </c>
      <c r="BF139" s="109">
        <f t="shared" si="20"/>
        <v>0</v>
      </c>
      <c r="BG139" s="109">
        <f t="shared" si="21"/>
        <v>0</v>
      </c>
      <c r="BH139" s="109">
        <f t="shared" si="22"/>
        <v>0</v>
      </c>
      <c r="BI139" s="109">
        <f t="shared" si="23"/>
        <v>0</v>
      </c>
      <c r="BJ139" s="17" t="s">
        <v>129</v>
      </c>
      <c r="BK139" s="174">
        <f t="shared" si="24"/>
        <v>0</v>
      </c>
      <c r="BL139" s="17" t="s">
        <v>155</v>
      </c>
      <c r="BM139" s="17" t="s">
        <v>194</v>
      </c>
    </row>
    <row r="140" spans="2:65" s="1" customFormat="1" ht="57" customHeight="1">
      <c r="B140" s="34"/>
      <c r="C140" s="175" t="s">
        <v>195</v>
      </c>
      <c r="D140" s="175" t="s">
        <v>191</v>
      </c>
      <c r="E140" s="176" t="s">
        <v>196</v>
      </c>
      <c r="F140" s="251" t="s">
        <v>197</v>
      </c>
      <c r="G140" s="251"/>
      <c r="H140" s="251"/>
      <c r="I140" s="251"/>
      <c r="J140" s="177" t="s">
        <v>170</v>
      </c>
      <c r="K140" s="178">
        <v>600</v>
      </c>
      <c r="L140" s="252">
        <v>0</v>
      </c>
      <c r="M140" s="253"/>
      <c r="N140" s="254">
        <f t="shared" si="15"/>
        <v>0</v>
      </c>
      <c r="O140" s="250"/>
      <c r="P140" s="250"/>
      <c r="Q140" s="250"/>
      <c r="R140" s="36"/>
      <c r="T140" s="171" t="s">
        <v>20</v>
      </c>
      <c r="U140" s="43" t="s">
        <v>43</v>
      </c>
      <c r="V140" s="35"/>
      <c r="W140" s="172">
        <f t="shared" si="16"/>
        <v>0</v>
      </c>
      <c r="X140" s="172">
        <v>0</v>
      </c>
      <c r="Y140" s="172">
        <f t="shared" si="17"/>
        <v>0</v>
      </c>
      <c r="Z140" s="172">
        <v>0</v>
      </c>
      <c r="AA140" s="173">
        <f t="shared" si="18"/>
        <v>0</v>
      </c>
      <c r="AR140" s="17" t="s">
        <v>185</v>
      </c>
      <c r="AT140" s="17" t="s">
        <v>191</v>
      </c>
      <c r="AU140" s="17" t="s">
        <v>129</v>
      </c>
      <c r="AY140" s="17" t="s">
        <v>150</v>
      </c>
      <c r="BE140" s="109">
        <f t="shared" si="19"/>
        <v>0</v>
      </c>
      <c r="BF140" s="109">
        <f t="shared" si="20"/>
        <v>0</v>
      </c>
      <c r="BG140" s="109">
        <f t="shared" si="21"/>
        <v>0</v>
      </c>
      <c r="BH140" s="109">
        <f t="shared" si="22"/>
        <v>0</v>
      </c>
      <c r="BI140" s="109">
        <f t="shared" si="23"/>
        <v>0</v>
      </c>
      <c r="BJ140" s="17" t="s">
        <v>129</v>
      </c>
      <c r="BK140" s="174">
        <f t="shared" si="24"/>
        <v>0</v>
      </c>
      <c r="BL140" s="17" t="s">
        <v>155</v>
      </c>
      <c r="BM140" s="17" t="s">
        <v>198</v>
      </c>
    </row>
    <row r="141" spans="2:65" s="1" customFormat="1" ht="57" customHeight="1">
      <c r="B141" s="34"/>
      <c r="C141" s="175" t="s">
        <v>199</v>
      </c>
      <c r="D141" s="175" t="s">
        <v>191</v>
      </c>
      <c r="E141" s="176" t="s">
        <v>200</v>
      </c>
      <c r="F141" s="251" t="s">
        <v>201</v>
      </c>
      <c r="G141" s="251"/>
      <c r="H141" s="251"/>
      <c r="I141" s="251"/>
      <c r="J141" s="177" t="s">
        <v>170</v>
      </c>
      <c r="K141" s="178">
        <v>609</v>
      </c>
      <c r="L141" s="252">
        <v>0</v>
      </c>
      <c r="M141" s="253"/>
      <c r="N141" s="254">
        <f t="shared" si="15"/>
        <v>0</v>
      </c>
      <c r="O141" s="250"/>
      <c r="P141" s="250"/>
      <c r="Q141" s="250"/>
      <c r="R141" s="36"/>
      <c r="T141" s="171" t="s">
        <v>20</v>
      </c>
      <c r="U141" s="43" t="s">
        <v>43</v>
      </c>
      <c r="V141" s="35"/>
      <c r="W141" s="172">
        <f t="shared" si="16"/>
        <v>0</v>
      </c>
      <c r="X141" s="172">
        <v>0</v>
      </c>
      <c r="Y141" s="172">
        <f t="shared" si="17"/>
        <v>0</v>
      </c>
      <c r="Z141" s="172">
        <v>0</v>
      </c>
      <c r="AA141" s="173">
        <f t="shared" si="18"/>
        <v>0</v>
      </c>
      <c r="AR141" s="17" t="s">
        <v>185</v>
      </c>
      <c r="AT141" s="17" t="s">
        <v>191</v>
      </c>
      <c r="AU141" s="17" t="s">
        <v>129</v>
      </c>
      <c r="AY141" s="17" t="s">
        <v>150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17" t="s">
        <v>129</v>
      </c>
      <c r="BK141" s="174">
        <f t="shared" si="24"/>
        <v>0</v>
      </c>
      <c r="BL141" s="17" t="s">
        <v>155</v>
      </c>
      <c r="BM141" s="17" t="s">
        <v>202</v>
      </c>
    </row>
    <row r="142" spans="2:65" s="1" customFormat="1" ht="31.5" customHeight="1">
      <c r="B142" s="34"/>
      <c r="C142" s="167" t="s">
        <v>203</v>
      </c>
      <c r="D142" s="167" t="s">
        <v>151</v>
      </c>
      <c r="E142" s="168" t="s">
        <v>204</v>
      </c>
      <c r="F142" s="247" t="s">
        <v>205</v>
      </c>
      <c r="G142" s="247"/>
      <c r="H142" s="247"/>
      <c r="I142" s="247"/>
      <c r="J142" s="169" t="s">
        <v>154</v>
      </c>
      <c r="K142" s="170">
        <v>5.12</v>
      </c>
      <c r="L142" s="248">
        <v>0</v>
      </c>
      <c r="M142" s="249"/>
      <c r="N142" s="250">
        <f t="shared" si="15"/>
        <v>0</v>
      </c>
      <c r="O142" s="250"/>
      <c r="P142" s="250"/>
      <c r="Q142" s="250"/>
      <c r="R142" s="36"/>
      <c r="T142" s="171" t="s">
        <v>20</v>
      </c>
      <c r="U142" s="43" t="s">
        <v>43</v>
      </c>
      <c r="V142" s="35"/>
      <c r="W142" s="172">
        <f t="shared" si="16"/>
        <v>0</v>
      </c>
      <c r="X142" s="172">
        <v>2.2538200000000002</v>
      </c>
      <c r="Y142" s="172">
        <f t="shared" si="17"/>
        <v>11.539558400000001</v>
      </c>
      <c r="Z142" s="172">
        <v>0</v>
      </c>
      <c r="AA142" s="173">
        <f t="shared" si="18"/>
        <v>0</v>
      </c>
      <c r="AR142" s="17" t="s">
        <v>155</v>
      </c>
      <c r="AT142" s="17" t="s">
        <v>151</v>
      </c>
      <c r="AU142" s="17" t="s">
        <v>129</v>
      </c>
      <c r="AY142" s="17" t="s">
        <v>150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17" t="s">
        <v>129</v>
      </c>
      <c r="BK142" s="174">
        <f t="shared" si="24"/>
        <v>0</v>
      </c>
      <c r="BL142" s="17" t="s">
        <v>155</v>
      </c>
      <c r="BM142" s="17" t="s">
        <v>206</v>
      </c>
    </row>
    <row r="143" spans="2:65" s="1" customFormat="1" ht="31.5" customHeight="1">
      <c r="B143" s="34"/>
      <c r="C143" s="167" t="s">
        <v>207</v>
      </c>
      <c r="D143" s="167" t="s">
        <v>151</v>
      </c>
      <c r="E143" s="168" t="s">
        <v>208</v>
      </c>
      <c r="F143" s="247" t="s">
        <v>209</v>
      </c>
      <c r="G143" s="247"/>
      <c r="H143" s="247"/>
      <c r="I143" s="247"/>
      <c r="J143" s="169" t="s">
        <v>170</v>
      </c>
      <c r="K143" s="170">
        <v>609</v>
      </c>
      <c r="L143" s="248">
        <v>0</v>
      </c>
      <c r="M143" s="249"/>
      <c r="N143" s="250">
        <f t="shared" si="15"/>
        <v>0</v>
      </c>
      <c r="O143" s="250"/>
      <c r="P143" s="250"/>
      <c r="Q143" s="250"/>
      <c r="R143" s="36"/>
      <c r="T143" s="171" t="s">
        <v>20</v>
      </c>
      <c r="U143" s="43" t="s">
        <v>43</v>
      </c>
      <c r="V143" s="35"/>
      <c r="W143" s="172">
        <f t="shared" si="16"/>
        <v>0</v>
      </c>
      <c r="X143" s="172">
        <v>0</v>
      </c>
      <c r="Y143" s="172">
        <f t="shared" si="17"/>
        <v>0</v>
      </c>
      <c r="Z143" s="172">
        <v>0</v>
      </c>
      <c r="AA143" s="173">
        <f t="shared" si="18"/>
        <v>0</v>
      </c>
      <c r="AR143" s="17" t="s">
        <v>155</v>
      </c>
      <c r="AT143" s="17" t="s">
        <v>151</v>
      </c>
      <c r="AU143" s="17" t="s">
        <v>129</v>
      </c>
      <c r="AY143" s="17" t="s">
        <v>150</v>
      </c>
      <c r="BE143" s="109">
        <f t="shared" si="19"/>
        <v>0</v>
      </c>
      <c r="BF143" s="109">
        <f t="shared" si="20"/>
        <v>0</v>
      </c>
      <c r="BG143" s="109">
        <f t="shared" si="21"/>
        <v>0</v>
      </c>
      <c r="BH143" s="109">
        <f t="shared" si="22"/>
        <v>0</v>
      </c>
      <c r="BI143" s="109">
        <f t="shared" si="23"/>
        <v>0</v>
      </c>
      <c r="BJ143" s="17" t="s">
        <v>129</v>
      </c>
      <c r="BK143" s="174">
        <f t="shared" si="24"/>
        <v>0</v>
      </c>
      <c r="BL143" s="17" t="s">
        <v>155</v>
      </c>
      <c r="BM143" s="17" t="s">
        <v>210</v>
      </c>
    </row>
    <row r="144" spans="2:65" s="1" customFormat="1" ht="22.5" customHeight="1">
      <c r="B144" s="34"/>
      <c r="C144" s="167" t="s">
        <v>211</v>
      </c>
      <c r="D144" s="167" t="s">
        <v>151</v>
      </c>
      <c r="E144" s="168" t="s">
        <v>212</v>
      </c>
      <c r="F144" s="247" t="s">
        <v>213</v>
      </c>
      <c r="G144" s="247"/>
      <c r="H144" s="247"/>
      <c r="I144" s="247"/>
      <c r="J144" s="169" t="s">
        <v>214</v>
      </c>
      <c r="K144" s="170">
        <v>1</v>
      </c>
      <c r="L144" s="248">
        <v>0</v>
      </c>
      <c r="M144" s="249"/>
      <c r="N144" s="250">
        <f t="shared" si="15"/>
        <v>0</v>
      </c>
      <c r="O144" s="250"/>
      <c r="P144" s="250"/>
      <c r="Q144" s="250"/>
      <c r="R144" s="36"/>
      <c r="T144" s="171" t="s">
        <v>20</v>
      </c>
      <c r="U144" s="43" t="s">
        <v>43</v>
      </c>
      <c r="V144" s="35"/>
      <c r="W144" s="172">
        <f t="shared" si="16"/>
        <v>0</v>
      </c>
      <c r="X144" s="172">
        <v>0</v>
      </c>
      <c r="Y144" s="172">
        <f t="shared" si="17"/>
        <v>0</v>
      </c>
      <c r="Z144" s="172">
        <v>0</v>
      </c>
      <c r="AA144" s="173">
        <f t="shared" si="18"/>
        <v>0</v>
      </c>
      <c r="AR144" s="17" t="s">
        <v>155</v>
      </c>
      <c r="AT144" s="17" t="s">
        <v>151</v>
      </c>
      <c r="AU144" s="17" t="s">
        <v>129</v>
      </c>
      <c r="AY144" s="17" t="s">
        <v>150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17" t="s">
        <v>129</v>
      </c>
      <c r="BK144" s="174">
        <f t="shared" si="24"/>
        <v>0</v>
      </c>
      <c r="BL144" s="17" t="s">
        <v>155</v>
      </c>
      <c r="BM144" s="17" t="s">
        <v>215</v>
      </c>
    </row>
    <row r="145" spans="2:65" s="1" customFormat="1" ht="44.25" customHeight="1">
      <c r="B145" s="34"/>
      <c r="C145" s="167" t="s">
        <v>216</v>
      </c>
      <c r="D145" s="167" t="s">
        <v>151</v>
      </c>
      <c r="E145" s="168" t="s">
        <v>217</v>
      </c>
      <c r="F145" s="247" t="s">
        <v>218</v>
      </c>
      <c r="G145" s="247"/>
      <c r="H145" s="247"/>
      <c r="I145" s="247"/>
      <c r="J145" s="169" t="s">
        <v>219</v>
      </c>
      <c r="K145" s="170">
        <v>103</v>
      </c>
      <c r="L145" s="248">
        <v>0</v>
      </c>
      <c r="M145" s="249"/>
      <c r="N145" s="250">
        <f t="shared" si="15"/>
        <v>0</v>
      </c>
      <c r="O145" s="250"/>
      <c r="P145" s="250"/>
      <c r="Q145" s="250"/>
      <c r="R145" s="36"/>
      <c r="T145" s="171" t="s">
        <v>20</v>
      </c>
      <c r="U145" s="43" t="s">
        <v>43</v>
      </c>
      <c r="V145" s="35"/>
      <c r="W145" s="172">
        <f t="shared" si="16"/>
        <v>0</v>
      </c>
      <c r="X145" s="172">
        <v>9.7930000000000003E-2</v>
      </c>
      <c r="Y145" s="172">
        <f t="shared" si="17"/>
        <v>10.086790000000001</v>
      </c>
      <c r="Z145" s="172">
        <v>0</v>
      </c>
      <c r="AA145" s="173">
        <f t="shared" si="18"/>
        <v>0</v>
      </c>
      <c r="AR145" s="17" t="s">
        <v>155</v>
      </c>
      <c r="AT145" s="17" t="s">
        <v>151</v>
      </c>
      <c r="AU145" s="17" t="s">
        <v>129</v>
      </c>
      <c r="AY145" s="17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7" t="s">
        <v>129</v>
      </c>
      <c r="BK145" s="174">
        <f t="shared" si="24"/>
        <v>0</v>
      </c>
      <c r="BL145" s="17" t="s">
        <v>155</v>
      </c>
      <c r="BM145" s="17" t="s">
        <v>220</v>
      </c>
    </row>
    <row r="146" spans="2:65" s="1" customFormat="1" ht="31.5" customHeight="1">
      <c r="B146" s="34"/>
      <c r="C146" s="167" t="s">
        <v>221</v>
      </c>
      <c r="D146" s="167" t="s">
        <v>151</v>
      </c>
      <c r="E146" s="168" t="s">
        <v>222</v>
      </c>
      <c r="F146" s="247" t="s">
        <v>223</v>
      </c>
      <c r="G146" s="247"/>
      <c r="H146" s="247"/>
      <c r="I146" s="247"/>
      <c r="J146" s="169" t="s">
        <v>224</v>
      </c>
      <c r="K146" s="170">
        <v>180</v>
      </c>
      <c r="L146" s="248">
        <v>0</v>
      </c>
      <c r="M146" s="249"/>
      <c r="N146" s="250">
        <f t="shared" si="15"/>
        <v>0</v>
      </c>
      <c r="O146" s="250"/>
      <c r="P146" s="250"/>
      <c r="Q146" s="250"/>
      <c r="R146" s="36"/>
      <c r="T146" s="171" t="s">
        <v>20</v>
      </c>
      <c r="U146" s="43" t="s">
        <v>43</v>
      </c>
      <c r="V146" s="35"/>
      <c r="W146" s="172">
        <f t="shared" si="16"/>
        <v>0</v>
      </c>
      <c r="X146" s="172">
        <v>0</v>
      </c>
      <c r="Y146" s="172">
        <f t="shared" si="17"/>
        <v>0</v>
      </c>
      <c r="Z146" s="172">
        <v>0</v>
      </c>
      <c r="AA146" s="173">
        <f t="shared" si="18"/>
        <v>0</v>
      </c>
      <c r="AR146" s="17" t="s">
        <v>155</v>
      </c>
      <c r="AT146" s="17" t="s">
        <v>151</v>
      </c>
      <c r="AU146" s="17" t="s">
        <v>129</v>
      </c>
      <c r="AY146" s="17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7" t="s">
        <v>129</v>
      </c>
      <c r="BK146" s="174">
        <f t="shared" si="24"/>
        <v>0</v>
      </c>
      <c r="BL146" s="17" t="s">
        <v>155</v>
      </c>
      <c r="BM146" s="17" t="s">
        <v>225</v>
      </c>
    </row>
    <row r="147" spans="2:65" s="9" customFormat="1" ht="29.85" customHeight="1">
      <c r="B147" s="156"/>
      <c r="C147" s="157"/>
      <c r="D147" s="166" t="s">
        <v>118</v>
      </c>
      <c r="E147" s="166"/>
      <c r="F147" s="166"/>
      <c r="G147" s="166"/>
      <c r="H147" s="166"/>
      <c r="I147" s="166"/>
      <c r="J147" s="166"/>
      <c r="K147" s="166"/>
      <c r="L147" s="166"/>
      <c r="M147" s="166"/>
      <c r="N147" s="261">
        <f>BK147</f>
        <v>0</v>
      </c>
      <c r="O147" s="262"/>
      <c r="P147" s="262"/>
      <c r="Q147" s="262"/>
      <c r="R147" s="159"/>
      <c r="T147" s="160"/>
      <c r="U147" s="157"/>
      <c r="V147" s="157"/>
      <c r="W147" s="161">
        <f>SUM(W148:W150)</f>
        <v>0</v>
      </c>
      <c r="X147" s="157"/>
      <c r="Y147" s="161">
        <f>SUM(Y148:Y150)</f>
        <v>0</v>
      </c>
      <c r="Z147" s="157"/>
      <c r="AA147" s="162">
        <f>SUM(AA148:AA150)</f>
        <v>0</v>
      </c>
      <c r="AR147" s="163" t="s">
        <v>84</v>
      </c>
      <c r="AT147" s="164" t="s">
        <v>75</v>
      </c>
      <c r="AU147" s="164" t="s">
        <v>84</v>
      </c>
      <c r="AY147" s="163" t="s">
        <v>150</v>
      </c>
      <c r="BK147" s="165">
        <f>SUM(BK148:BK150)</f>
        <v>0</v>
      </c>
    </row>
    <row r="148" spans="2:65" s="1" customFormat="1" ht="31.5" customHeight="1">
      <c r="B148" s="34"/>
      <c r="C148" s="167" t="s">
        <v>10</v>
      </c>
      <c r="D148" s="167" t="s">
        <v>151</v>
      </c>
      <c r="E148" s="168" t="s">
        <v>226</v>
      </c>
      <c r="F148" s="247" t="s">
        <v>227</v>
      </c>
      <c r="G148" s="247"/>
      <c r="H148" s="247"/>
      <c r="I148" s="247"/>
      <c r="J148" s="169" t="s">
        <v>170</v>
      </c>
      <c r="K148" s="170">
        <v>600</v>
      </c>
      <c r="L148" s="248">
        <v>0</v>
      </c>
      <c r="M148" s="249"/>
      <c r="N148" s="250">
        <f>ROUND(L148*K148,3)</f>
        <v>0</v>
      </c>
      <c r="O148" s="250"/>
      <c r="P148" s="250"/>
      <c r="Q148" s="250"/>
      <c r="R148" s="36"/>
      <c r="T148" s="171" t="s">
        <v>20</v>
      </c>
      <c r="U148" s="43" t="s">
        <v>43</v>
      </c>
      <c r="V148" s="35"/>
      <c r="W148" s="172">
        <f>V148*K148</f>
        <v>0</v>
      </c>
      <c r="X148" s="172">
        <v>0</v>
      </c>
      <c r="Y148" s="172">
        <f>X148*K148</f>
        <v>0</v>
      </c>
      <c r="Z148" s="172">
        <v>0</v>
      </c>
      <c r="AA148" s="173">
        <f>Z148*K148</f>
        <v>0</v>
      </c>
      <c r="AR148" s="17" t="s">
        <v>155</v>
      </c>
      <c r="AT148" s="17" t="s">
        <v>151</v>
      </c>
      <c r="AU148" s="17" t="s">
        <v>129</v>
      </c>
      <c r="AY148" s="17" t="s">
        <v>150</v>
      </c>
      <c r="BE148" s="109">
        <f>IF(U148="základná",N148,0)</f>
        <v>0</v>
      </c>
      <c r="BF148" s="109">
        <f>IF(U148="znížená",N148,0)</f>
        <v>0</v>
      </c>
      <c r="BG148" s="109">
        <f>IF(U148="zákl. prenesená",N148,0)</f>
        <v>0</v>
      </c>
      <c r="BH148" s="109">
        <f>IF(U148="zníž. prenesená",N148,0)</f>
        <v>0</v>
      </c>
      <c r="BI148" s="109">
        <f>IF(U148="nulová",N148,0)</f>
        <v>0</v>
      </c>
      <c r="BJ148" s="17" t="s">
        <v>129</v>
      </c>
      <c r="BK148" s="174">
        <f>ROUND(L148*K148,3)</f>
        <v>0</v>
      </c>
      <c r="BL148" s="17" t="s">
        <v>155</v>
      </c>
      <c r="BM148" s="17" t="s">
        <v>228</v>
      </c>
    </row>
    <row r="149" spans="2:65" s="1" customFormat="1" ht="44.25" customHeight="1">
      <c r="B149" s="34"/>
      <c r="C149" s="167" t="s">
        <v>229</v>
      </c>
      <c r="D149" s="167" t="s">
        <v>151</v>
      </c>
      <c r="E149" s="168" t="s">
        <v>230</v>
      </c>
      <c r="F149" s="247" t="s">
        <v>231</v>
      </c>
      <c r="G149" s="247"/>
      <c r="H149" s="247"/>
      <c r="I149" s="247"/>
      <c r="J149" s="169" t="s">
        <v>170</v>
      </c>
      <c r="K149" s="170">
        <v>600</v>
      </c>
      <c r="L149" s="248">
        <v>0</v>
      </c>
      <c r="M149" s="249"/>
      <c r="N149" s="250">
        <f>ROUND(L149*K149,3)</f>
        <v>0</v>
      </c>
      <c r="O149" s="250"/>
      <c r="P149" s="250"/>
      <c r="Q149" s="250"/>
      <c r="R149" s="36"/>
      <c r="T149" s="171" t="s">
        <v>20</v>
      </c>
      <c r="U149" s="43" t="s">
        <v>43</v>
      </c>
      <c r="V149" s="35"/>
      <c r="W149" s="172">
        <f>V149*K149</f>
        <v>0</v>
      </c>
      <c r="X149" s="172">
        <v>0</v>
      </c>
      <c r="Y149" s="172">
        <f>X149*K149</f>
        <v>0</v>
      </c>
      <c r="Z149" s="172">
        <v>0</v>
      </c>
      <c r="AA149" s="173">
        <f>Z149*K149</f>
        <v>0</v>
      </c>
      <c r="AR149" s="17" t="s">
        <v>155</v>
      </c>
      <c r="AT149" s="17" t="s">
        <v>151</v>
      </c>
      <c r="AU149" s="17" t="s">
        <v>129</v>
      </c>
      <c r="AY149" s="17" t="s">
        <v>150</v>
      </c>
      <c r="BE149" s="109">
        <f>IF(U149="základná",N149,0)</f>
        <v>0</v>
      </c>
      <c r="BF149" s="109">
        <f>IF(U149="znížená",N149,0)</f>
        <v>0</v>
      </c>
      <c r="BG149" s="109">
        <f>IF(U149="zákl. prenesená",N149,0)</f>
        <v>0</v>
      </c>
      <c r="BH149" s="109">
        <f>IF(U149="zníž. prenesená",N149,0)</f>
        <v>0</v>
      </c>
      <c r="BI149" s="109">
        <f>IF(U149="nulová",N149,0)</f>
        <v>0</v>
      </c>
      <c r="BJ149" s="17" t="s">
        <v>129</v>
      </c>
      <c r="BK149" s="174">
        <f>ROUND(L149*K149,3)</f>
        <v>0</v>
      </c>
      <c r="BL149" s="17" t="s">
        <v>155</v>
      </c>
      <c r="BM149" s="17" t="s">
        <v>232</v>
      </c>
    </row>
    <row r="150" spans="2:65" s="1" customFormat="1" ht="44.25" customHeight="1">
      <c r="B150" s="34"/>
      <c r="C150" s="167" t="s">
        <v>233</v>
      </c>
      <c r="D150" s="167" t="s">
        <v>151</v>
      </c>
      <c r="E150" s="168" t="s">
        <v>234</v>
      </c>
      <c r="F150" s="247" t="s">
        <v>235</v>
      </c>
      <c r="G150" s="247"/>
      <c r="H150" s="247"/>
      <c r="I150" s="247"/>
      <c r="J150" s="169" t="s">
        <v>170</v>
      </c>
      <c r="K150" s="170">
        <v>600</v>
      </c>
      <c r="L150" s="248">
        <v>0</v>
      </c>
      <c r="M150" s="249"/>
      <c r="N150" s="250">
        <f>ROUND(L150*K150,3)</f>
        <v>0</v>
      </c>
      <c r="O150" s="250"/>
      <c r="P150" s="250"/>
      <c r="Q150" s="250"/>
      <c r="R150" s="36"/>
      <c r="T150" s="171" t="s">
        <v>20</v>
      </c>
      <c r="U150" s="43" t="s">
        <v>43</v>
      </c>
      <c r="V150" s="35"/>
      <c r="W150" s="172">
        <f>V150*K150</f>
        <v>0</v>
      </c>
      <c r="X150" s="172">
        <v>0</v>
      </c>
      <c r="Y150" s="172">
        <f>X150*K150</f>
        <v>0</v>
      </c>
      <c r="Z150" s="172">
        <v>0</v>
      </c>
      <c r="AA150" s="173">
        <f>Z150*K150</f>
        <v>0</v>
      </c>
      <c r="AR150" s="17" t="s">
        <v>155</v>
      </c>
      <c r="AT150" s="17" t="s">
        <v>151</v>
      </c>
      <c r="AU150" s="17" t="s">
        <v>129</v>
      </c>
      <c r="AY150" s="17" t="s">
        <v>150</v>
      </c>
      <c r="BE150" s="109">
        <f>IF(U150="základná",N150,0)</f>
        <v>0</v>
      </c>
      <c r="BF150" s="109">
        <f>IF(U150="znížená",N150,0)</f>
        <v>0</v>
      </c>
      <c r="BG150" s="109">
        <f>IF(U150="zákl. prenesená",N150,0)</f>
        <v>0</v>
      </c>
      <c r="BH150" s="109">
        <f>IF(U150="zníž. prenesená",N150,0)</f>
        <v>0</v>
      </c>
      <c r="BI150" s="109">
        <f>IF(U150="nulová",N150,0)</f>
        <v>0</v>
      </c>
      <c r="BJ150" s="17" t="s">
        <v>129</v>
      </c>
      <c r="BK150" s="174">
        <f>ROUND(L150*K150,3)</f>
        <v>0</v>
      </c>
      <c r="BL150" s="17" t="s">
        <v>155</v>
      </c>
      <c r="BM150" s="17" t="s">
        <v>236</v>
      </c>
    </row>
    <row r="151" spans="2:65" s="9" customFormat="1" ht="29.85" customHeight="1">
      <c r="B151" s="156"/>
      <c r="C151" s="157"/>
      <c r="D151" s="166" t="s">
        <v>119</v>
      </c>
      <c r="E151" s="166"/>
      <c r="F151" s="166"/>
      <c r="G151" s="166"/>
      <c r="H151" s="166"/>
      <c r="I151" s="166"/>
      <c r="J151" s="166"/>
      <c r="K151" s="166"/>
      <c r="L151" s="166"/>
      <c r="M151" s="166"/>
      <c r="N151" s="261">
        <f>BK151</f>
        <v>0</v>
      </c>
      <c r="O151" s="262"/>
      <c r="P151" s="262"/>
      <c r="Q151" s="262"/>
      <c r="R151" s="159"/>
      <c r="T151" s="160"/>
      <c r="U151" s="157"/>
      <c r="V151" s="157"/>
      <c r="W151" s="161">
        <f>SUM(W152:W154)</f>
        <v>0</v>
      </c>
      <c r="X151" s="157"/>
      <c r="Y151" s="161">
        <f>SUM(Y152:Y154)</f>
        <v>0.2208</v>
      </c>
      <c r="Z151" s="157"/>
      <c r="AA151" s="162">
        <f>SUM(AA152:AA154)</f>
        <v>0</v>
      </c>
      <c r="AR151" s="163" t="s">
        <v>84</v>
      </c>
      <c r="AT151" s="164" t="s">
        <v>75</v>
      </c>
      <c r="AU151" s="164" t="s">
        <v>84</v>
      </c>
      <c r="AY151" s="163" t="s">
        <v>150</v>
      </c>
      <c r="BK151" s="165">
        <f>SUM(BK152:BK154)</f>
        <v>0</v>
      </c>
    </row>
    <row r="152" spans="2:65" s="1" customFormat="1" ht="22.5" customHeight="1">
      <c r="B152" s="34"/>
      <c r="C152" s="175" t="s">
        <v>237</v>
      </c>
      <c r="D152" s="175" t="s">
        <v>191</v>
      </c>
      <c r="E152" s="176" t="s">
        <v>238</v>
      </c>
      <c r="F152" s="251" t="s">
        <v>239</v>
      </c>
      <c r="G152" s="251"/>
      <c r="H152" s="251"/>
      <c r="I152" s="251"/>
      <c r="J152" s="177" t="s">
        <v>219</v>
      </c>
      <c r="K152" s="178">
        <v>150</v>
      </c>
      <c r="L152" s="252">
        <v>0</v>
      </c>
      <c r="M152" s="253"/>
      <c r="N152" s="254">
        <f>ROUND(L152*K152,3)</f>
        <v>0</v>
      </c>
      <c r="O152" s="250"/>
      <c r="P152" s="250"/>
      <c r="Q152" s="250"/>
      <c r="R152" s="36"/>
      <c r="T152" s="171" t="s">
        <v>20</v>
      </c>
      <c r="U152" s="43" t="s">
        <v>43</v>
      </c>
      <c r="V152" s="35"/>
      <c r="W152" s="172">
        <f>V152*K152</f>
        <v>0</v>
      </c>
      <c r="X152" s="172">
        <v>1.32E-3</v>
      </c>
      <c r="Y152" s="172">
        <f>X152*K152</f>
        <v>0.19800000000000001</v>
      </c>
      <c r="Z152" s="172">
        <v>0</v>
      </c>
      <c r="AA152" s="173">
        <f>Z152*K152</f>
        <v>0</v>
      </c>
      <c r="AR152" s="17" t="s">
        <v>185</v>
      </c>
      <c r="AT152" s="17" t="s">
        <v>191</v>
      </c>
      <c r="AU152" s="17" t="s">
        <v>129</v>
      </c>
      <c r="AY152" s="17" t="s">
        <v>150</v>
      </c>
      <c r="BE152" s="109">
        <f>IF(U152="základná",N152,0)</f>
        <v>0</v>
      </c>
      <c r="BF152" s="109">
        <f>IF(U152="znížená",N152,0)</f>
        <v>0</v>
      </c>
      <c r="BG152" s="109">
        <f>IF(U152="zákl. prenesená",N152,0)</f>
        <v>0</v>
      </c>
      <c r="BH152" s="109">
        <f>IF(U152="zníž. prenesená",N152,0)</f>
        <v>0</v>
      </c>
      <c r="BI152" s="109">
        <f>IF(U152="nulová",N152,0)</f>
        <v>0</v>
      </c>
      <c r="BJ152" s="17" t="s">
        <v>129</v>
      </c>
      <c r="BK152" s="174">
        <f>ROUND(L152*K152,3)</f>
        <v>0</v>
      </c>
      <c r="BL152" s="17" t="s">
        <v>155</v>
      </c>
      <c r="BM152" s="17" t="s">
        <v>240</v>
      </c>
    </row>
    <row r="153" spans="2:65" s="1" customFormat="1" ht="22.5" customHeight="1">
      <c r="B153" s="34"/>
      <c r="C153" s="175" t="s">
        <v>241</v>
      </c>
      <c r="D153" s="175" t="s">
        <v>191</v>
      </c>
      <c r="E153" s="176" t="s">
        <v>242</v>
      </c>
      <c r="F153" s="251" t="s">
        <v>243</v>
      </c>
      <c r="G153" s="251"/>
      <c r="H153" s="251"/>
      <c r="I153" s="251"/>
      <c r="J153" s="177" t="s">
        <v>188</v>
      </c>
      <c r="K153" s="178">
        <v>6</v>
      </c>
      <c r="L153" s="252">
        <v>0</v>
      </c>
      <c r="M153" s="253"/>
      <c r="N153" s="254">
        <f>ROUND(L153*K153,3)</f>
        <v>0</v>
      </c>
      <c r="O153" s="250"/>
      <c r="P153" s="250"/>
      <c r="Q153" s="250"/>
      <c r="R153" s="36"/>
      <c r="T153" s="171" t="s">
        <v>20</v>
      </c>
      <c r="U153" s="43" t="s">
        <v>43</v>
      </c>
      <c r="V153" s="35"/>
      <c r="W153" s="172">
        <f>V153*K153</f>
        <v>0</v>
      </c>
      <c r="X153" s="172">
        <v>3.8E-3</v>
      </c>
      <c r="Y153" s="172">
        <f>X153*K153</f>
        <v>2.2800000000000001E-2</v>
      </c>
      <c r="Z153" s="172">
        <v>0</v>
      </c>
      <c r="AA153" s="173">
        <f>Z153*K153</f>
        <v>0</v>
      </c>
      <c r="AR153" s="17" t="s">
        <v>185</v>
      </c>
      <c r="AT153" s="17" t="s">
        <v>191</v>
      </c>
      <c r="AU153" s="17" t="s">
        <v>129</v>
      </c>
      <c r="AY153" s="17" t="s">
        <v>150</v>
      </c>
      <c r="BE153" s="109">
        <f>IF(U153="základná",N153,0)</f>
        <v>0</v>
      </c>
      <c r="BF153" s="109">
        <f>IF(U153="znížená",N153,0)</f>
        <v>0</v>
      </c>
      <c r="BG153" s="109">
        <f>IF(U153="zákl. prenesená",N153,0)</f>
        <v>0</v>
      </c>
      <c r="BH153" s="109">
        <f>IF(U153="zníž. prenesená",N153,0)</f>
        <v>0</v>
      </c>
      <c r="BI153" s="109">
        <f>IF(U153="nulová",N153,0)</f>
        <v>0</v>
      </c>
      <c r="BJ153" s="17" t="s">
        <v>129</v>
      </c>
      <c r="BK153" s="174">
        <f>ROUND(L153*K153,3)</f>
        <v>0</v>
      </c>
      <c r="BL153" s="17" t="s">
        <v>155</v>
      </c>
      <c r="BM153" s="17" t="s">
        <v>244</v>
      </c>
    </row>
    <row r="154" spans="2:65" s="1" customFormat="1" ht="31.5" customHeight="1">
      <c r="B154" s="34"/>
      <c r="C154" s="167" t="s">
        <v>245</v>
      </c>
      <c r="D154" s="167" t="s">
        <v>151</v>
      </c>
      <c r="E154" s="168" t="s">
        <v>246</v>
      </c>
      <c r="F154" s="247" t="s">
        <v>247</v>
      </c>
      <c r="G154" s="247"/>
      <c r="H154" s="247"/>
      <c r="I154" s="247"/>
      <c r="J154" s="169" t="s">
        <v>219</v>
      </c>
      <c r="K154" s="170">
        <v>150</v>
      </c>
      <c r="L154" s="248">
        <v>0</v>
      </c>
      <c r="M154" s="249"/>
      <c r="N154" s="250">
        <f>ROUND(L154*K154,3)</f>
        <v>0</v>
      </c>
      <c r="O154" s="250"/>
      <c r="P154" s="250"/>
      <c r="Q154" s="250"/>
      <c r="R154" s="36"/>
      <c r="T154" s="171" t="s">
        <v>20</v>
      </c>
      <c r="U154" s="43" t="s">
        <v>43</v>
      </c>
      <c r="V154" s="35"/>
      <c r="W154" s="172">
        <f>V154*K154</f>
        <v>0</v>
      </c>
      <c r="X154" s="172">
        <v>0</v>
      </c>
      <c r="Y154" s="172">
        <f>X154*K154</f>
        <v>0</v>
      </c>
      <c r="Z154" s="172">
        <v>0</v>
      </c>
      <c r="AA154" s="173">
        <f>Z154*K154</f>
        <v>0</v>
      </c>
      <c r="AR154" s="17" t="s">
        <v>155</v>
      </c>
      <c r="AT154" s="17" t="s">
        <v>151</v>
      </c>
      <c r="AU154" s="17" t="s">
        <v>129</v>
      </c>
      <c r="AY154" s="17" t="s">
        <v>150</v>
      </c>
      <c r="BE154" s="109">
        <f>IF(U154="základná",N154,0)</f>
        <v>0</v>
      </c>
      <c r="BF154" s="109">
        <f>IF(U154="znížená",N154,0)</f>
        <v>0</v>
      </c>
      <c r="BG154" s="109">
        <f>IF(U154="zákl. prenesená",N154,0)</f>
        <v>0</v>
      </c>
      <c r="BH154" s="109">
        <f>IF(U154="zníž. prenesená",N154,0)</f>
        <v>0</v>
      </c>
      <c r="BI154" s="109">
        <f>IF(U154="nulová",N154,0)</f>
        <v>0</v>
      </c>
      <c r="BJ154" s="17" t="s">
        <v>129</v>
      </c>
      <c r="BK154" s="174">
        <f>ROUND(L154*K154,3)</f>
        <v>0</v>
      </c>
      <c r="BL154" s="17" t="s">
        <v>155</v>
      </c>
      <c r="BM154" s="17" t="s">
        <v>248</v>
      </c>
    </row>
    <row r="155" spans="2:65" s="9" customFormat="1" ht="29.85" customHeight="1">
      <c r="B155" s="156"/>
      <c r="C155" s="157"/>
      <c r="D155" s="166" t="s">
        <v>120</v>
      </c>
      <c r="E155" s="166"/>
      <c r="F155" s="166"/>
      <c r="G155" s="166"/>
      <c r="H155" s="166"/>
      <c r="I155" s="166"/>
      <c r="J155" s="166"/>
      <c r="K155" s="166"/>
      <c r="L155" s="166"/>
      <c r="M155" s="166"/>
      <c r="N155" s="261">
        <f>BK155</f>
        <v>0</v>
      </c>
      <c r="O155" s="262"/>
      <c r="P155" s="262"/>
      <c r="Q155" s="262"/>
      <c r="R155" s="159"/>
      <c r="T155" s="160"/>
      <c r="U155" s="157"/>
      <c r="V155" s="157"/>
      <c r="W155" s="161">
        <f>SUM(W156:W159)</f>
        <v>0</v>
      </c>
      <c r="X155" s="157"/>
      <c r="Y155" s="161">
        <f>SUM(Y156:Y159)</f>
        <v>2.4289999999999998</v>
      </c>
      <c r="Z155" s="157"/>
      <c r="AA155" s="162">
        <f>SUM(AA156:AA159)</f>
        <v>0</v>
      </c>
      <c r="AR155" s="163" t="s">
        <v>84</v>
      </c>
      <c r="AT155" s="164" t="s">
        <v>75</v>
      </c>
      <c r="AU155" s="164" t="s">
        <v>84</v>
      </c>
      <c r="AY155" s="163" t="s">
        <v>150</v>
      </c>
      <c r="BK155" s="165">
        <f>SUM(BK156:BK159)</f>
        <v>0</v>
      </c>
    </row>
    <row r="156" spans="2:65" s="1" customFormat="1" ht="31.5" customHeight="1">
      <c r="B156" s="34"/>
      <c r="C156" s="167" t="s">
        <v>249</v>
      </c>
      <c r="D156" s="167" t="s">
        <v>151</v>
      </c>
      <c r="E156" s="168" t="s">
        <v>250</v>
      </c>
      <c r="F156" s="247" t="s">
        <v>251</v>
      </c>
      <c r="G156" s="247"/>
      <c r="H156" s="247"/>
      <c r="I156" s="247"/>
      <c r="J156" s="169" t="s">
        <v>224</v>
      </c>
      <c r="K156" s="170">
        <v>209</v>
      </c>
      <c r="L156" s="248">
        <v>0</v>
      </c>
      <c r="M156" s="249"/>
      <c r="N156" s="250">
        <f>ROUND(L156*K156,3)</f>
        <v>0</v>
      </c>
      <c r="O156" s="250"/>
      <c r="P156" s="250"/>
      <c r="Q156" s="250"/>
      <c r="R156" s="36"/>
      <c r="T156" s="171" t="s">
        <v>20</v>
      </c>
      <c r="U156" s="43" t="s">
        <v>43</v>
      </c>
      <c r="V156" s="35"/>
      <c r="W156" s="172">
        <f>V156*K156</f>
        <v>0</v>
      </c>
      <c r="X156" s="172">
        <v>0</v>
      </c>
      <c r="Y156" s="172">
        <f>X156*K156</f>
        <v>0</v>
      </c>
      <c r="Z156" s="172">
        <v>0</v>
      </c>
      <c r="AA156" s="173">
        <f>Z156*K156</f>
        <v>0</v>
      </c>
      <c r="AR156" s="17" t="s">
        <v>155</v>
      </c>
      <c r="AT156" s="17" t="s">
        <v>151</v>
      </c>
      <c r="AU156" s="17" t="s">
        <v>129</v>
      </c>
      <c r="AY156" s="17" t="s">
        <v>150</v>
      </c>
      <c r="BE156" s="109">
        <f>IF(U156="základná",N156,0)</f>
        <v>0</v>
      </c>
      <c r="BF156" s="109">
        <f>IF(U156="znížená",N156,0)</f>
        <v>0</v>
      </c>
      <c r="BG156" s="109">
        <f>IF(U156="zákl. prenesená",N156,0)</f>
        <v>0</v>
      </c>
      <c r="BH156" s="109">
        <f>IF(U156="zníž. prenesená",N156,0)</f>
        <v>0</v>
      </c>
      <c r="BI156" s="109">
        <f>IF(U156="nulová",N156,0)</f>
        <v>0</v>
      </c>
      <c r="BJ156" s="17" t="s">
        <v>129</v>
      </c>
      <c r="BK156" s="174">
        <f>ROUND(L156*K156,3)</f>
        <v>0</v>
      </c>
      <c r="BL156" s="17" t="s">
        <v>155</v>
      </c>
      <c r="BM156" s="17" t="s">
        <v>252</v>
      </c>
    </row>
    <row r="157" spans="2:65" s="1" customFormat="1" ht="31.5" customHeight="1">
      <c r="B157" s="34"/>
      <c r="C157" s="175" t="s">
        <v>253</v>
      </c>
      <c r="D157" s="175" t="s">
        <v>191</v>
      </c>
      <c r="E157" s="176" t="s">
        <v>254</v>
      </c>
      <c r="F157" s="251" t="s">
        <v>255</v>
      </c>
      <c r="G157" s="251"/>
      <c r="H157" s="251"/>
      <c r="I157" s="251"/>
      <c r="J157" s="177" t="s">
        <v>170</v>
      </c>
      <c r="K157" s="178">
        <v>150</v>
      </c>
      <c r="L157" s="252">
        <v>0</v>
      </c>
      <c r="M157" s="253"/>
      <c r="N157" s="254">
        <f>ROUND(L157*K157,3)</f>
        <v>0</v>
      </c>
      <c r="O157" s="250"/>
      <c r="P157" s="250"/>
      <c r="Q157" s="250"/>
      <c r="R157" s="36"/>
      <c r="T157" s="171" t="s">
        <v>20</v>
      </c>
      <c r="U157" s="43" t="s">
        <v>43</v>
      </c>
      <c r="V157" s="35"/>
      <c r="W157" s="172">
        <f>V157*K157</f>
        <v>0</v>
      </c>
      <c r="X157" s="172">
        <v>4.0000000000000002E-4</v>
      </c>
      <c r="Y157" s="172">
        <f>X157*K157</f>
        <v>6.0000000000000005E-2</v>
      </c>
      <c r="Z157" s="172">
        <v>0</v>
      </c>
      <c r="AA157" s="173">
        <f>Z157*K157</f>
        <v>0</v>
      </c>
      <c r="AR157" s="17" t="s">
        <v>185</v>
      </c>
      <c r="AT157" s="17" t="s">
        <v>191</v>
      </c>
      <c r="AU157" s="17" t="s">
        <v>129</v>
      </c>
      <c r="AY157" s="17" t="s">
        <v>150</v>
      </c>
      <c r="BE157" s="109">
        <f>IF(U157="základná",N157,0)</f>
        <v>0</v>
      </c>
      <c r="BF157" s="109">
        <f>IF(U157="znížená",N157,0)</f>
        <v>0</v>
      </c>
      <c r="BG157" s="109">
        <f>IF(U157="zákl. prenesená",N157,0)</f>
        <v>0</v>
      </c>
      <c r="BH157" s="109">
        <f>IF(U157="zníž. prenesená",N157,0)</f>
        <v>0</v>
      </c>
      <c r="BI157" s="109">
        <f>IF(U157="nulová",N157,0)</f>
        <v>0</v>
      </c>
      <c r="BJ157" s="17" t="s">
        <v>129</v>
      </c>
      <c r="BK157" s="174">
        <f>ROUND(L157*K157,3)</f>
        <v>0</v>
      </c>
      <c r="BL157" s="17" t="s">
        <v>155</v>
      </c>
      <c r="BM157" s="17" t="s">
        <v>256</v>
      </c>
    </row>
    <row r="158" spans="2:65" s="1" customFormat="1" ht="22.5" customHeight="1">
      <c r="B158" s="34"/>
      <c r="C158" s="175" t="s">
        <v>257</v>
      </c>
      <c r="D158" s="175" t="s">
        <v>191</v>
      </c>
      <c r="E158" s="176" t="s">
        <v>258</v>
      </c>
      <c r="F158" s="251" t="s">
        <v>259</v>
      </c>
      <c r="G158" s="251"/>
      <c r="H158" s="251"/>
      <c r="I158" s="251"/>
      <c r="J158" s="177" t="s">
        <v>188</v>
      </c>
      <c r="K158" s="178">
        <v>103</v>
      </c>
      <c r="L158" s="252">
        <v>0</v>
      </c>
      <c r="M158" s="253"/>
      <c r="N158" s="254">
        <f>ROUND(L158*K158,3)</f>
        <v>0</v>
      </c>
      <c r="O158" s="250"/>
      <c r="P158" s="250"/>
      <c r="Q158" s="250"/>
      <c r="R158" s="36"/>
      <c r="T158" s="171" t="s">
        <v>20</v>
      </c>
      <c r="U158" s="43" t="s">
        <v>43</v>
      </c>
      <c r="V158" s="35"/>
      <c r="W158" s="172">
        <f>V158*K158</f>
        <v>0</v>
      </c>
      <c r="X158" s="172">
        <v>2.3E-2</v>
      </c>
      <c r="Y158" s="172">
        <f>X158*K158</f>
        <v>2.3689999999999998</v>
      </c>
      <c r="Z158" s="172">
        <v>0</v>
      </c>
      <c r="AA158" s="173">
        <f>Z158*K158</f>
        <v>0</v>
      </c>
      <c r="AR158" s="17" t="s">
        <v>185</v>
      </c>
      <c r="AT158" s="17" t="s">
        <v>191</v>
      </c>
      <c r="AU158" s="17" t="s">
        <v>129</v>
      </c>
      <c r="AY158" s="17" t="s">
        <v>150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17" t="s">
        <v>129</v>
      </c>
      <c r="BK158" s="174">
        <f>ROUND(L158*K158,3)</f>
        <v>0</v>
      </c>
      <c r="BL158" s="17" t="s">
        <v>155</v>
      </c>
      <c r="BM158" s="17" t="s">
        <v>260</v>
      </c>
    </row>
    <row r="159" spans="2:65" s="1" customFormat="1" ht="31.5" customHeight="1">
      <c r="B159" s="34"/>
      <c r="C159" s="167" t="s">
        <v>261</v>
      </c>
      <c r="D159" s="167" t="s">
        <v>151</v>
      </c>
      <c r="E159" s="168" t="s">
        <v>262</v>
      </c>
      <c r="F159" s="247" t="s">
        <v>263</v>
      </c>
      <c r="G159" s="247"/>
      <c r="H159" s="247"/>
      <c r="I159" s="247"/>
      <c r="J159" s="169" t="s">
        <v>224</v>
      </c>
      <c r="K159" s="170">
        <v>0.5</v>
      </c>
      <c r="L159" s="248">
        <v>0</v>
      </c>
      <c r="M159" s="249"/>
      <c r="N159" s="250">
        <f>ROUND(L159*K159,3)</f>
        <v>0</v>
      </c>
      <c r="O159" s="250"/>
      <c r="P159" s="250"/>
      <c r="Q159" s="250"/>
      <c r="R159" s="36"/>
      <c r="T159" s="171" t="s">
        <v>20</v>
      </c>
      <c r="U159" s="43" t="s">
        <v>43</v>
      </c>
      <c r="V159" s="35"/>
      <c r="W159" s="172">
        <f>V159*K159</f>
        <v>0</v>
      </c>
      <c r="X159" s="172">
        <v>0</v>
      </c>
      <c r="Y159" s="172">
        <f>X159*K159</f>
        <v>0</v>
      </c>
      <c r="Z159" s="172">
        <v>0</v>
      </c>
      <c r="AA159" s="173">
        <f>Z159*K159</f>
        <v>0</v>
      </c>
      <c r="AR159" s="17" t="s">
        <v>155</v>
      </c>
      <c r="AT159" s="17" t="s">
        <v>151</v>
      </c>
      <c r="AU159" s="17" t="s">
        <v>129</v>
      </c>
      <c r="AY159" s="17" t="s">
        <v>150</v>
      </c>
      <c r="BE159" s="109">
        <f>IF(U159="základná",N159,0)</f>
        <v>0</v>
      </c>
      <c r="BF159" s="109">
        <f>IF(U159="znížená",N159,0)</f>
        <v>0</v>
      </c>
      <c r="BG159" s="109">
        <f>IF(U159="zákl. prenesená",N159,0)</f>
        <v>0</v>
      </c>
      <c r="BH159" s="109">
        <f>IF(U159="zníž. prenesená",N159,0)</f>
        <v>0</v>
      </c>
      <c r="BI159" s="109">
        <f>IF(U159="nulová",N159,0)</f>
        <v>0</v>
      </c>
      <c r="BJ159" s="17" t="s">
        <v>129</v>
      </c>
      <c r="BK159" s="174">
        <f>ROUND(L159*K159,3)</f>
        <v>0</v>
      </c>
      <c r="BL159" s="17" t="s">
        <v>155</v>
      </c>
      <c r="BM159" s="17" t="s">
        <v>264</v>
      </c>
    </row>
    <row r="160" spans="2:65" s="9" customFormat="1" ht="29.85" customHeight="1">
      <c r="B160" s="156"/>
      <c r="C160" s="157"/>
      <c r="D160" s="166" t="s">
        <v>121</v>
      </c>
      <c r="E160" s="166"/>
      <c r="F160" s="166"/>
      <c r="G160" s="166"/>
      <c r="H160" s="166"/>
      <c r="I160" s="166"/>
      <c r="J160" s="166"/>
      <c r="K160" s="166"/>
      <c r="L160" s="166"/>
      <c r="M160" s="166"/>
      <c r="N160" s="261">
        <f>BK160</f>
        <v>0</v>
      </c>
      <c r="O160" s="262"/>
      <c r="P160" s="262"/>
      <c r="Q160" s="262"/>
      <c r="R160" s="159"/>
      <c r="T160" s="160"/>
      <c r="U160" s="157"/>
      <c r="V160" s="157"/>
      <c r="W160" s="161">
        <f>W161</f>
        <v>0</v>
      </c>
      <c r="X160" s="157"/>
      <c r="Y160" s="161">
        <f>Y161</f>
        <v>0</v>
      </c>
      <c r="Z160" s="157"/>
      <c r="AA160" s="162">
        <f>AA161</f>
        <v>0</v>
      </c>
      <c r="AR160" s="163" t="s">
        <v>84</v>
      </c>
      <c r="AT160" s="164" t="s">
        <v>75</v>
      </c>
      <c r="AU160" s="164" t="s">
        <v>84</v>
      </c>
      <c r="AY160" s="163" t="s">
        <v>150</v>
      </c>
      <c r="BK160" s="165">
        <f>BK161</f>
        <v>0</v>
      </c>
    </row>
    <row r="161" spans="2:65" s="1" customFormat="1" ht="31.5" customHeight="1">
      <c r="B161" s="34"/>
      <c r="C161" s="167" t="s">
        <v>265</v>
      </c>
      <c r="D161" s="167" t="s">
        <v>151</v>
      </c>
      <c r="E161" s="168" t="s">
        <v>266</v>
      </c>
      <c r="F161" s="247" t="s">
        <v>267</v>
      </c>
      <c r="G161" s="247"/>
      <c r="H161" s="247"/>
      <c r="I161" s="247"/>
      <c r="J161" s="169" t="s">
        <v>224</v>
      </c>
      <c r="K161" s="170">
        <v>209.7</v>
      </c>
      <c r="L161" s="248">
        <v>0</v>
      </c>
      <c r="M161" s="249"/>
      <c r="N161" s="250">
        <f>ROUND(L161*K161,3)</f>
        <v>0</v>
      </c>
      <c r="O161" s="250"/>
      <c r="P161" s="250"/>
      <c r="Q161" s="250"/>
      <c r="R161" s="36"/>
      <c r="T161" s="171" t="s">
        <v>20</v>
      </c>
      <c r="U161" s="43" t="s">
        <v>43</v>
      </c>
      <c r="V161" s="35"/>
      <c r="W161" s="172">
        <f>V161*K161</f>
        <v>0</v>
      </c>
      <c r="X161" s="172">
        <v>0</v>
      </c>
      <c r="Y161" s="172">
        <f>X161*K161</f>
        <v>0</v>
      </c>
      <c r="Z161" s="172">
        <v>0</v>
      </c>
      <c r="AA161" s="173">
        <f>Z161*K161</f>
        <v>0</v>
      </c>
      <c r="AR161" s="17" t="s">
        <v>155</v>
      </c>
      <c r="AT161" s="17" t="s">
        <v>151</v>
      </c>
      <c r="AU161" s="17" t="s">
        <v>129</v>
      </c>
      <c r="AY161" s="17" t="s">
        <v>150</v>
      </c>
      <c r="BE161" s="109">
        <f>IF(U161="základná",N161,0)</f>
        <v>0</v>
      </c>
      <c r="BF161" s="109">
        <f>IF(U161="znížená",N161,0)</f>
        <v>0</v>
      </c>
      <c r="BG161" s="109">
        <f>IF(U161="zákl. prenesená",N161,0)</f>
        <v>0</v>
      </c>
      <c r="BH161" s="109">
        <f>IF(U161="zníž. prenesená",N161,0)</f>
        <v>0</v>
      </c>
      <c r="BI161" s="109">
        <f>IF(U161="nulová",N161,0)</f>
        <v>0</v>
      </c>
      <c r="BJ161" s="17" t="s">
        <v>129</v>
      </c>
      <c r="BK161" s="174">
        <f>ROUND(L161*K161,3)</f>
        <v>0</v>
      </c>
      <c r="BL161" s="17" t="s">
        <v>155</v>
      </c>
      <c r="BM161" s="17" t="s">
        <v>268</v>
      </c>
    </row>
    <row r="162" spans="2:65" s="9" customFormat="1" ht="37.35" customHeight="1">
      <c r="B162" s="156"/>
      <c r="C162" s="157"/>
      <c r="D162" s="158" t="s">
        <v>122</v>
      </c>
      <c r="E162" s="158"/>
      <c r="F162" s="158"/>
      <c r="G162" s="158"/>
      <c r="H162" s="158"/>
      <c r="I162" s="158"/>
      <c r="J162" s="158"/>
      <c r="K162" s="158"/>
      <c r="L162" s="158"/>
      <c r="M162" s="158"/>
      <c r="N162" s="263">
        <f>BK162</f>
        <v>0</v>
      </c>
      <c r="O162" s="264"/>
      <c r="P162" s="264"/>
      <c r="Q162" s="264"/>
      <c r="R162" s="159"/>
      <c r="T162" s="160"/>
      <c r="U162" s="157"/>
      <c r="V162" s="157"/>
      <c r="W162" s="161">
        <f>W163</f>
        <v>0</v>
      </c>
      <c r="X162" s="157"/>
      <c r="Y162" s="161">
        <f>Y163</f>
        <v>0</v>
      </c>
      <c r="Z162" s="157"/>
      <c r="AA162" s="162">
        <f>AA163</f>
        <v>0</v>
      </c>
      <c r="AR162" s="163" t="s">
        <v>129</v>
      </c>
      <c r="AT162" s="164" t="s">
        <v>75</v>
      </c>
      <c r="AU162" s="164" t="s">
        <v>76</v>
      </c>
      <c r="AY162" s="163" t="s">
        <v>150</v>
      </c>
      <c r="BK162" s="165">
        <f>BK163</f>
        <v>0</v>
      </c>
    </row>
    <row r="163" spans="2:65" s="9" customFormat="1" ht="19.899999999999999" customHeight="1">
      <c r="B163" s="156"/>
      <c r="C163" s="157"/>
      <c r="D163" s="166" t="s">
        <v>123</v>
      </c>
      <c r="E163" s="166"/>
      <c r="F163" s="166"/>
      <c r="G163" s="166"/>
      <c r="H163" s="166"/>
      <c r="I163" s="166"/>
      <c r="J163" s="166"/>
      <c r="K163" s="166"/>
      <c r="L163" s="166"/>
      <c r="M163" s="166"/>
      <c r="N163" s="259">
        <f>BK163</f>
        <v>0</v>
      </c>
      <c r="O163" s="260"/>
      <c r="P163" s="260"/>
      <c r="Q163" s="260"/>
      <c r="R163" s="159"/>
      <c r="T163" s="160"/>
      <c r="U163" s="157"/>
      <c r="V163" s="157"/>
      <c r="W163" s="161">
        <f>SUM(W164:W169)</f>
        <v>0</v>
      </c>
      <c r="X163" s="157"/>
      <c r="Y163" s="161">
        <f>SUM(Y164:Y169)</f>
        <v>0</v>
      </c>
      <c r="Z163" s="157"/>
      <c r="AA163" s="162">
        <f>SUM(AA164:AA169)</f>
        <v>0</v>
      </c>
      <c r="AR163" s="163" t="s">
        <v>129</v>
      </c>
      <c r="AT163" s="164" t="s">
        <v>75</v>
      </c>
      <c r="AU163" s="164" t="s">
        <v>84</v>
      </c>
      <c r="AY163" s="163" t="s">
        <v>150</v>
      </c>
      <c r="BK163" s="165">
        <f>SUM(BK164:BK169)</f>
        <v>0</v>
      </c>
    </row>
    <row r="164" spans="2:65" s="1" customFormat="1" ht="31.5" customHeight="1">
      <c r="B164" s="34"/>
      <c r="C164" s="175" t="s">
        <v>269</v>
      </c>
      <c r="D164" s="175" t="s">
        <v>191</v>
      </c>
      <c r="E164" s="176" t="s">
        <v>270</v>
      </c>
      <c r="F164" s="251" t="s">
        <v>271</v>
      </c>
      <c r="G164" s="251"/>
      <c r="H164" s="251"/>
      <c r="I164" s="251"/>
      <c r="J164" s="177" t="s">
        <v>170</v>
      </c>
      <c r="K164" s="178">
        <v>428.4</v>
      </c>
      <c r="L164" s="252">
        <v>0</v>
      </c>
      <c r="M164" s="253"/>
      <c r="N164" s="254">
        <f t="shared" ref="N164:N169" si="25">ROUND(L164*K164,3)</f>
        <v>0</v>
      </c>
      <c r="O164" s="250"/>
      <c r="P164" s="250"/>
      <c r="Q164" s="250"/>
      <c r="R164" s="36"/>
      <c r="T164" s="171" t="s">
        <v>20</v>
      </c>
      <c r="U164" s="43" t="s">
        <v>43</v>
      </c>
      <c r="V164" s="35"/>
      <c r="W164" s="172">
        <f t="shared" ref="W164:W169" si="26">V164*K164</f>
        <v>0</v>
      </c>
      <c r="X164" s="172">
        <v>0</v>
      </c>
      <c r="Y164" s="172">
        <f t="shared" ref="Y164:Y169" si="27">X164*K164</f>
        <v>0</v>
      </c>
      <c r="Z164" s="172">
        <v>0</v>
      </c>
      <c r="AA164" s="173">
        <f t="shared" ref="AA164:AA169" si="28">Z164*K164</f>
        <v>0</v>
      </c>
      <c r="AR164" s="17" t="s">
        <v>185</v>
      </c>
      <c r="AT164" s="17" t="s">
        <v>191</v>
      </c>
      <c r="AU164" s="17" t="s">
        <v>129</v>
      </c>
      <c r="AY164" s="17" t="s">
        <v>150</v>
      </c>
      <c r="BE164" s="109">
        <f t="shared" ref="BE164:BE169" si="29">IF(U164="základná",N164,0)</f>
        <v>0</v>
      </c>
      <c r="BF164" s="109">
        <f t="shared" ref="BF164:BF169" si="30">IF(U164="znížená",N164,0)</f>
        <v>0</v>
      </c>
      <c r="BG164" s="109">
        <f t="shared" ref="BG164:BG169" si="31">IF(U164="zákl. prenesená",N164,0)</f>
        <v>0</v>
      </c>
      <c r="BH164" s="109">
        <f t="shared" ref="BH164:BH169" si="32">IF(U164="zníž. prenesená",N164,0)</f>
        <v>0</v>
      </c>
      <c r="BI164" s="109">
        <f t="shared" ref="BI164:BI169" si="33">IF(U164="nulová",N164,0)</f>
        <v>0</v>
      </c>
      <c r="BJ164" s="17" t="s">
        <v>129</v>
      </c>
      <c r="BK164" s="174">
        <f t="shared" ref="BK164:BK169" si="34">ROUND(L164*K164,3)</f>
        <v>0</v>
      </c>
      <c r="BL164" s="17" t="s">
        <v>155</v>
      </c>
      <c r="BM164" s="17" t="s">
        <v>272</v>
      </c>
    </row>
    <row r="165" spans="2:65" s="1" customFormat="1" ht="22.5" customHeight="1">
      <c r="B165" s="34"/>
      <c r="C165" s="167" t="s">
        <v>273</v>
      </c>
      <c r="D165" s="167" t="s">
        <v>151</v>
      </c>
      <c r="E165" s="168" t="s">
        <v>274</v>
      </c>
      <c r="F165" s="247" t="s">
        <v>275</v>
      </c>
      <c r="G165" s="247"/>
      <c r="H165" s="247"/>
      <c r="I165" s="247"/>
      <c r="J165" s="169" t="s">
        <v>170</v>
      </c>
      <c r="K165" s="170">
        <v>428</v>
      </c>
      <c r="L165" s="248">
        <v>0</v>
      </c>
      <c r="M165" s="249"/>
      <c r="N165" s="250">
        <f t="shared" si="25"/>
        <v>0</v>
      </c>
      <c r="O165" s="250"/>
      <c r="P165" s="250"/>
      <c r="Q165" s="250"/>
      <c r="R165" s="36"/>
      <c r="T165" s="171" t="s">
        <v>20</v>
      </c>
      <c r="U165" s="43" t="s">
        <v>43</v>
      </c>
      <c r="V165" s="35"/>
      <c r="W165" s="172">
        <f t="shared" si="26"/>
        <v>0</v>
      </c>
      <c r="X165" s="172">
        <v>0</v>
      </c>
      <c r="Y165" s="172">
        <f t="shared" si="27"/>
        <v>0</v>
      </c>
      <c r="Z165" s="172">
        <v>0</v>
      </c>
      <c r="AA165" s="173">
        <f t="shared" si="28"/>
        <v>0</v>
      </c>
      <c r="AR165" s="17" t="s">
        <v>155</v>
      </c>
      <c r="AT165" s="17" t="s">
        <v>151</v>
      </c>
      <c r="AU165" s="17" t="s">
        <v>129</v>
      </c>
      <c r="AY165" s="17" t="s">
        <v>150</v>
      </c>
      <c r="BE165" s="109">
        <f t="shared" si="29"/>
        <v>0</v>
      </c>
      <c r="BF165" s="109">
        <f t="shared" si="30"/>
        <v>0</v>
      </c>
      <c r="BG165" s="109">
        <f t="shared" si="31"/>
        <v>0</v>
      </c>
      <c r="BH165" s="109">
        <f t="shared" si="32"/>
        <v>0</v>
      </c>
      <c r="BI165" s="109">
        <f t="shared" si="33"/>
        <v>0</v>
      </c>
      <c r="BJ165" s="17" t="s">
        <v>129</v>
      </c>
      <c r="BK165" s="174">
        <f t="shared" si="34"/>
        <v>0</v>
      </c>
      <c r="BL165" s="17" t="s">
        <v>155</v>
      </c>
      <c r="BM165" s="17" t="s">
        <v>276</v>
      </c>
    </row>
    <row r="166" spans="2:65" s="1" customFormat="1" ht="44.25" customHeight="1">
      <c r="B166" s="34"/>
      <c r="C166" s="175" t="s">
        <v>277</v>
      </c>
      <c r="D166" s="175" t="s">
        <v>191</v>
      </c>
      <c r="E166" s="176" t="s">
        <v>208</v>
      </c>
      <c r="F166" s="251" t="s">
        <v>278</v>
      </c>
      <c r="G166" s="251"/>
      <c r="H166" s="251"/>
      <c r="I166" s="251"/>
      <c r="J166" s="177" t="s">
        <v>219</v>
      </c>
      <c r="K166" s="178">
        <v>102</v>
      </c>
      <c r="L166" s="252">
        <v>0</v>
      </c>
      <c r="M166" s="253"/>
      <c r="N166" s="254">
        <f t="shared" si="25"/>
        <v>0</v>
      </c>
      <c r="O166" s="250"/>
      <c r="P166" s="250"/>
      <c r="Q166" s="250"/>
      <c r="R166" s="36"/>
      <c r="T166" s="171" t="s">
        <v>20</v>
      </c>
      <c r="U166" s="43" t="s">
        <v>43</v>
      </c>
      <c r="V166" s="35"/>
      <c r="W166" s="172">
        <f t="shared" si="26"/>
        <v>0</v>
      </c>
      <c r="X166" s="172">
        <v>0</v>
      </c>
      <c r="Y166" s="172">
        <f t="shared" si="27"/>
        <v>0</v>
      </c>
      <c r="Z166" s="172">
        <v>0</v>
      </c>
      <c r="AA166" s="173">
        <f t="shared" si="28"/>
        <v>0</v>
      </c>
      <c r="AR166" s="17" t="s">
        <v>279</v>
      </c>
      <c r="AT166" s="17" t="s">
        <v>191</v>
      </c>
      <c r="AU166" s="17" t="s">
        <v>129</v>
      </c>
      <c r="AY166" s="17" t="s">
        <v>150</v>
      </c>
      <c r="BE166" s="109">
        <f t="shared" si="29"/>
        <v>0</v>
      </c>
      <c r="BF166" s="109">
        <f t="shared" si="30"/>
        <v>0</v>
      </c>
      <c r="BG166" s="109">
        <f t="shared" si="31"/>
        <v>0</v>
      </c>
      <c r="BH166" s="109">
        <f t="shared" si="32"/>
        <v>0</v>
      </c>
      <c r="BI166" s="109">
        <f t="shared" si="33"/>
        <v>0</v>
      </c>
      <c r="BJ166" s="17" t="s">
        <v>129</v>
      </c>
      <c r="BK166" s="174">
        <f t="shared" si="34"/>
        <v>0</v>
      </c>
      <c r="BL166" s="17" t="s">
        <v>216</v>
      </c>
      <c r="BM166" s="17" t="s">
        <v>280</v>
      </c>
    </row>
    <row r="167" spans="2:65" s="1" customFormat="1" ht="31.5" customHeight="1">
      <c r="B167" s="34"/>
      <c r="C167" s="175" t="s">
        <v>281</v>
      </c>
      <c r="D167" s="175" t="s">
        <v>191</v>
      </c>
      <c r="E167" s="176" t="s">
        <v>282</v>
      </c>
      <c r="F167" s="251" t="s">
        <v>283</v>
      </c>
      <c r="G167" s="251"/>
      <c r="H167" s="251"/>
      <c r="I167" s="251"/>
      <c r="J167" s="177" t="s">
        <v>284</v>
      </c>
      <c r="K167" s="178">
        <v>2</v>
      </c>
      <c r="L167" s="252">
        <v>0</v>
      </c>
      <c r="M167" s="253"/>
      <c r="N167" s="254">
        <f t="shared" si="25"/>
        <v>0</v>
      </c>
      <c r="O167" s="250"/>
      <c r="P167" s="250"/>
      <c r="Q167" s="250"/>
      <c r="R167" s="36"/>
      <c r="T167" s="171" t="s">
        <v>20</v>
      </c>
      <c r="U167" s="43" t="s">
        <v>43</v>
      </c>
      <c r="V167" s="35"/>
      <c r="W167" s="172">
        <f t="shared" si="26"/>
        <v>0</v>
      </c>
      <c r="X167" s="172">
        <v>0</v>
      </c>
      <c r="Y167" s="172">
        <f t="shared" si="27"/>
        <v>0</v>
      </c>
      <c r="Z167" s="172">
        <v>0</v>
      </c>
      <c r="AA167" s="173">
        <f t="shared" si="28"/>
        <v>0</v>
      </c>
      <c r="AR167" s="17" t="s">
        <v>185</v>
      </c>
      <c r="AT167" s="17" t="s">
        <v>191</v>
      </c>
      <c r="AU167" s="17" t="s">
        <v>129</v>
      </c>
      <c r="AY167" s="17" t="s">
        <v>150</v>
      </c>
      <c r="BE167" s="109">
        <f t="shared" si="29"/>
        <v>0</v>
      </c>
      <c r="BF167" s="109">
        <f t="shared" si="30"/>
        <v>0</v>
      </c>
      <c r="BG167" s="109">
        <f t="shared" si="31"/>
        <v>0</v>
      </c>
      <c r="BH167" s="109">
        <f t="shared" si="32"/>
        <v>0</v>
      </c>
      <c r="BI167" s="109">
        <f t="shared" si="33"/>
        <v>0</v>
      </c>
      <c r="BJ167" s="17" t="s">
        <v>129</v>
      </c>
      <c r="BK167" s="174">
        <f t="shared" si="34"/>
        <v>0</v>
      </c>
      <c r="BL167" s="17" t="s">
        <v>155</v>
      </c>
      <c r="BM167" s="17" t="s">
        <v>285</v>
      </c>
    </row>
    <row r="168" spans="2:65" s="1" customFormat="1" ht="22.5" customHeight="1">
      <c r="B168" s="34"/>
      <c r="C168" s="175" t="s">
        <v>286</v>
      </c>
      <c r="D168" s="175" t="s">
        <v>191</v>
      </c>
      <c r="E168" s="176" t="s">
        <v>287</v>
      </c>
      <c r="F168" s="251" t="s">
        <v>288</v>
      </c>
      <c r="G168" s="251"/>
      <c r="H168" s="251"/>
      <c r="I168" s="251"/>
      <c r="J168" s="177" t="s">
        <v>188</v>
      </c>
      <c r="K168" s="178">
        <v>2</v>
      </c>
      <c r="L168" s="252">
        <v>0</v>
      </c>
      <c r="M168" s="253"/>
      <c r="N168" s="254">
        <f t="shared" si="25"/>
        <v>0</v>
      </c>
      <c r="O168" s="250"/>
      <c r="P168" s="250"/>
      <c r="Q168" s="250"/>
      <c r="R168" s="36"/>
      <c r="T168" s="171" t="s">
        <v>20</v>
      </c>
      <c r="U168" s="43" t="s">
        <v>43</v>
      </c>
      <c r="V168" s="35"/>
      <c r="W168" s="172">
        <f t="shared" si="26"/>
        <v>0</v>
      </c>
      <c r="X168" s="172">
        <v>0</v>
      </c>
      <c r="Y168" s="172">
        <f t="shared" si="27"/>
        <v>0</v>
      </c>
      <c r="Z168" s="172">
        <v>0</v>
      </c>
      <c r="AA168" s="173">
        <f t="shared" si="28"/>
        <v>0</v>
      </c>
      <c r="AR168" s="17" t="s">
        <v>185</v>
      </c>
      <c r="AT168" s="17" t="s">
        <v>191</v>
      </c>
      <c r="AU168" s="17" t="s">
        <v>129</v>
      </c>
      <c r="AY168" s="17" t="s">
        <v>150</v>
      </c>
      <c r="BE168" s="109">
        <f t="shared" si="29"/>
        <v>0</v>
      </c>
      <c r="BF168" s="109">
        <f t="shared" si="30"/>
        <v>0</v>
      </c>
      <c r="BG168" s="109">
        <f t="shared" si="31"/>
        <v>0</v>
      </c>
      <c r="BH168" s="109">
        <f t="shared" si="32"/>
        <v>0</v>
      </c>
      <c r="BI168" s="109">
        <f t="shared" si="33"/>
        <v>0</v>
      </c>
      <c r="BJ168" s="17" t="s">
        <v>129</v>
      </c>
      <c r="BK168" s="174">
        <f t="shared" si="34"/>
        <v>0</v>
      </c>
      <c r="BL168" s="17" t="s">
        <v>155</v>
      </c>
      <c r="BM168" s="17" t="s">
        <v>289</v>
      </c>
    </row>
    <row r="169" spans="2:65" s="1" customFormat="1" ht="31.5" customHeight="1">
      <c r="B169" s="34"/>
      <c r="C169" s="175" t="s">
        <v>290</v>
      </c>
      <c r="D169" s="175" t="s">
        <v>191</v>
      </c>
      <c r="E169" s="176" t="s">
        <v>291</v>
      </c>
      <c r="F169" s="251" t="s">
        <v>292</v>
      </c>
      <c r="G169" s="251"/>
      <c r="H169" s="251"/>
      <c r="I169" s="251"/>
      <c r="J169" s="177" t="s">
        <v>293</v>
      </c>
      <c r="K169" s="178">
        <v>1</v>
      </c>
      <c r="L169" s="252">
        <v>0</v>
      </c>
      <c r="M169" s="253"/>
      <c r="N169" s="254">
        <f t="shared" si="25"/>
        <v>0</v>
      </c>
      <c r="O169" s="250"/>
      <c r="P169" s="250"/>
      <c r="Q169" s="250"/>
      <c r="R169" s="36"/>
      <c r="T169" s="171" t="s">
        <v>20</v>
      </c>
      <c r="U169" s="43" t="s">
        <v>43</v>
      </c>
      <c r="V169" s="35"/>
      <c r="W169" s="172">
        <f t="shared" si="26"/>
        <v>0</v>
      </c>
      <c r="X169" s="172">
        <v>0</v>
      </c>
      <c r="Y169" s="172">
        <f t="shared" si="27"/>
        <v>0</v>
      </c>
      <c r="Z169" s="172">
        <v>0</v>
      </c>
      <c r="AA169" s="173">
        <f t="shared" si="28"/>
        <v>0</v>
      </c>
      <c r="AR169" s="17" t="s">
        <v>185</v>
      </c>
      <c r="AT169" s="17" t="s">
        <v>191</v>
      </c>
      <c r="AU169" s="17" t="s">
        <v>129</v>
      </c>
      <c r="AY169" s="17" t="s">
        <v>150</v>
      </c>
      <c r="BE169" s="109">
        <f t="shared" si="29"/>
        <v>0</v>
      </c>
      <c r="BF169" s="109">
        <f t="shared" si="30"/>
        <v>0</v>
      </c>
      <c r="BG169" s="109">
        <f t="shared" si="31"/>
        <v>0</v>
      </c>
      <c r="BH169" s="109">
        <f t="shared" si="32"/>
        <v>0</v>
      </c>
      <c r="BI169" s="109">
        <f t="shared" si="33"/>
        <v>0</v>
      </c>
      <c r="BJ169" s="17" t="s">
        <v>129</v>
      </c>
      <c r="BK169" s="174">
        <f t="shared" si="34"/>
        <v>0</v>
      </c>
      <c r="BL169" s="17" t="s">
        <v>155</v>
      </c>
      <c r="BM169" s="17" t="s">
        <v>294</v>
      </c>
    </row>
    <row r="170" spans="2:65" s="9" customFormat="1" ht="37.35" customHeight="1">
      <c r="B170" s="156"/>
      <c r="C170" s="157"/>
      <c r="D170" s="158" t="s">
        <v>124</v>
      </c>
      <c r="E170" s="158"/>
      <c r="F170" s="158"/>
      <c r="G170" s="158"/>
      <c r="H170" s="158"/>
      <c r="I170" s="158"/>
      <c r="J170" s="158"/>
      <c r="K170" s="158"/>
      <c r="L170" s="158"/>
      <c r="M170" s="158"/>
      <c r="N170" s="263">
        <f>BK170</f>
        <v>0</v>
      </c>
      <c r="O170" s="264"/>
      <c r="P170" s="264"/>
      <c r="Q170" s="264"/>
      <c r="R170" s="159"/>
      <c r="T170" s="160"/>
      <c r="U170" s="157"/>
      <c r="V170" s="157"/>
      <c r="W170" s="161">
        <f>W171</f>
        <v>0</v>
      </c>
      <c r="X170" s="157"/>
      <c r="Y170" s="161">
        <f>Y171</f>
        <v>0</v>
      </c>
      <c r="Z170" s="157"/>
      <c r="AA170" s="162">
        <f>AA171</f>
        <v>0</v>
      </c>
      <c r="AR170" s="163" t="s">
        <v>172</v>
      </c>
      <c r="AT170" s="164" t="s">
        <v>75</v>
      </c>
      <c r="AU170" s="164" t="s">
        <v>76</v>
      </c>
      <c r="AY170" s="163" t="s">
        <v>150</v>
      </c>
      <c r="BK170" s="165">
        <f>BK171</f>
        <v>0</v>
      </c>
    </row>
    <row r="171" spans="2:65" s="9" customFormat="1" ht="19.899999999999999" customHeight="1">
      <c r="B171" s="156"/>
      <c r="C171" s="157"/>
      <c r="D171" s="166" t="s">
        <v>125</v>
      </c>
      <c r="E171" s="166"/>
      <c r="F171" s="166"/>
      <c r="G171" s="166"/>
      <c r="H171" s="166"/>
      <c r="I171" s="166"/>
      <c r="J171" s="166"/>
      <c r="K171" s="166"/>
      <c r="L171" s="166"/>
      <c r="M171" s="166"/>
      <c r="N171" s="259">
        <f>BK171</f>
        <v>0</v>
      </c>
      <c r="O171" s="260"/>
      <c r="P171" s="260"/>
      <c r="Q171" s="260"/>
      <c r="R171" s="159"/>
      <c r="T171" s="160"/>
      <c r="U171" s="157"/>
      <c r="V171" s="157"/>
      <c r="W171" s="161">
        <f>SUM(W172:W173)</f>
        <v>0</v>
      </c>
      <c r="X171" s="157"/>
      <c r="Y171" s="161">
        <f>SUM(Y172:Y173)</f>
        <v>0</v>
      </c>
      <c r="Z171" s="157"/>
      <c r="AA171" s="162">
        <f>SUM(AA172:AA173)</f>
        <v>0</v>
      </c>
      <c r="AR171" s="163" t="s">
        <v>172</v>
      </c>
      <c r="AT171" s="164" t="s">
        <v>75</v>
      </c>
      <c r="AU171" s="164" t="s">
        <v>84</v>
      </c>
      <c r="AY171" s="163" t="s">
        <v>150</v>
      </c>
      <c r="BK171" s="165">
        <f>SUM(BK172:BK173)</f>
        <v>0</v>
      </c>
    </row>
    <row r="172" spans="2:65" s="1" customFormat="1" ht="44.25" customHeight="1">
      <c r="B172" s="34"/>
      <c r="C172" s="167" t="s">
        <v>279</v>
      </c>
      <c r="D172" s="167" t="s">
        <v>151</v>
      </c>
      <c r="E172" s="168" t="s">
        <v>295</v>
      </c>
      <c r="F172" s="247" t="s">
        <v>296</v>
      </c>
      <c r="G172" s="247"/>
      <c r="H172" s="247"/>
      <c r="I172" s="247"/>
      <c r="J172" s="169" t="s">
        <v>297</v>
      </c>
      <c r="K172" s="170">
        <v>1</v>
      </c>
      <c r="L172" s="248">
        <v>0</v>
      </c>
      <c r="M172" s="249"/>
      <c r="N172" s="250">
        <f>ROUND(L172*K172,3)</f>
        <v>0</v>
      </c>
      <c r="O172" s="250"/>
      <c r="P172" s="250"/>
      <c r="Q172" s="250"/>
      <c r="R172" s="36"/>
      <c r="T172" s="171" t="s">
        <v>20</v>
      </c>
      <c r="U172" s="43" t="s">
        <v>43</v>
      </c>
      <c r="V172" s="35"/>
      <c r="W172" s="172">
        <f>V172*K172</f>
        <v>0</v>
      </c>
      <c r="X172" s="172">
        <v>0</v>
      </c>
      <c r="Y172" s="172">
        <f>X172*K172</f>
        <v>0</v>
      </c>
      <c r="Z172" s="172">
        <v>0</v>
      </c>
      <c r="AA172" s="173">
        <f>Z172*K172</f>
        <v>0</v>
      </c>
      <c r="AR172" s="17" t="s">
        <v>298</v>
      </c>
      <c r="AT172" s="17" t="s">
        <v>151</v>
      </c>
      <c r="AU172" s="17" t="s">
        <v>129</v>
      </c>
      <c r="AY172" s="17" t="s">
        <v>150</v>
      </c>
      <c r="BE172" s="109">
        <f>IF(U172="základná",N172,0)</f>
        <v>0</v>
      </c>
      <c r="BF172" s="109">
        <f>IF(U172="znížená",N172,0)</f>
        <v>0</v>
      </c>
      <c r="BG172" s="109">
        <f>IF(U172="zákl. prenesená",N172,0)</f>
        <v>0</v>
      </c>
      <c r="BH172" s="109">
        <f>IF(U172="zníž. prenesená",N172,0)</f>
        <v>0</v>
      </c>
      <c r="BI172" s="109">
        <f>IF(U172="nulová",N172,0)</f>
        <v>0</v>
      </c>
      <c r="BJ172" s="17" t="s">
        <v>129</v>
      </c>
      <c r="BK172" s="174">
        <f>ROUND(L172*K172,3)</f>
        <v>0</v>
      </c>
      <c r="BL172" s="17" t="s">
        <v>298</v>
      </c>
      <c r="BM172" s="17" t="s">
        <v>299</v>
      </c>
    </row>
    <row r="173" spans="2:65" s="1" customFormat="1" ht="31.5" customHeight="1">
      <c r="B173" s="34"/>
      <c r="C173" s="167" t="s">
        <v>300</v>
      </c>
      <c r="D173" s="167" t="s">
        <v>151</v>
      </c>
      <c r="E173" s="168" t="s">
        <v>301</v>
      </c>
      <c r="F173" s="247" t="s">
        <v>302</v>
      </c>
      <c r="G173" s="247"/>
      <c r="H173" s="247"/>
      <c r="I173" s="247"/>
      <c r="J173" s="169" t="s">
        <v>297</v>
      </c>
      <c r="K173" s="170">
        <v>1</v>
      </c>
      <c r="L173" s="248">
        <v>0</v>
      </c>
      <c r="M173" s="249"/>
      <c r="N173" s="250">
        <f>ROUND(L173*K173,3)</f>
        <v>0</v>
      </c>
      <c r="O173" s="250"/>
      <c r="P173" s="250"/>
      <c r="Q173" s="250"/>
      <c r="R173" s="36"/>
      <c r="T173" s="171" t="s">
        <v>20</v>
      </c>
      <c r="U173" s="43" t="s">
        <v>43</v>
      </c>
      <c r="V173" s="35"/>
      <c r="W173" s="172">
        <f>V173*K173</f>
        <v>0</v>
      </c>
      <c r="X173" s="172">
        <v>0</v>
      </c>
      <c r="Y173" s="172">
        <f>X173*K173</f>
        <v>0</v>
      </c>
      <c r="Z173" s="172">
        <v>0</v>
      </c>
      <c r="AA173" s="173">
        <f>Z173*K173</f>
        <v>0</v>
      </c>
      <c r="AR173" s="17" t="s">
        <v>298</v>
      </c>
      <c r="AT173" s="17" t="s">
        <v>151</v>
      </c>
      <c r="AU173" s="17" t="s">
        <v>129</v>
      </c>
      <c r="AY173" s="17" t="s">
        <v>150</v>
      </c>
      <c r="BE173" s="109">
        <f>IF(U173="základná",N173,0)</f>
        <v>0</v>
      </c>
      <c r="BF173" s="109">
        <f>IF(U173="znížená",N173,0)</f>
        <v>0</v>
      </c>
      <c r="BG173" s="109">
        <f>IF(U173="zákl. prenesená",N173,0)</f>
        <v>0</v>
      </c>
      <c r="BH173" s="109">
        <f>IF(U173="zníž. prenesená",N173,0)</f>
        <v>0</v>
      </c>
      <c r="BI173" s="109">
        <f>IF(U173="nulová",N173,0)</f>
        <v>0</v>
      </c>
      <c r="BJ173" s="17" t="s">
        <v>129</v>
      </c>
      <c r="BK173" s="174">
        <f>ROUND(L173*K173,3)</f>
        <v>0</v>
      </c>
      <c r="BL173" s="17" t="s">
        <v>298</v>
      </c>
      <c r="BM173" s="17" t="s">
        <v>303</v>
      </c>
    </row>
    <row r="174" spans="2:65" s="1" customFormat="1" ht="49.9" customHeight="1">
      <c r="B174" s="34"/>
      <c r="C174" s="35"/>
      <c r="D174" s="158" t="s">
        <v>304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263">
        <f>BK174</f>
        <v>0</v>
      </c>
      <c r="O174" s="264"/>
      <c r="P174" s="264"/>
      <c r="Q174" s="264"/>
      <c r="R174" s="36"/>
      <c r="T174" s="147"/>
      <c r="U174" s="55"/>
      <c r="V174" s="55"/>
      <c r="W174" s="55"/>
      <c r="X174" s="55"/>
      <c r="Y174" s="55"/>
      <c r="Z174" s="55"/>
      <c r="AA174" s="57"/>
      <c r="AT174" s="17" t="s">
        <v>75</v>
      </c>
      <c r="AU174" s="17" t="s">
        <v>76</v>
      </c>
      <c r="AY174" s="17" t="s">
        <v>305</v>
      </c>
      <c r="BK174" s="174">
        <v>0</v>
      </c>
    </row>
    <row r="175" spans="2:65" s="1" customFormat="1" ht="6.95" customHeight="1"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60"/>
    </row>
  </sheetData>
  <sheetProtection algorithmName="SHA-512" hashValue="XVSzGYvv2pbBL6uPF0JgnmGay9sNkulqHTQ0MHvtAaVv+XTSprmUn8UXTGHWxv//x8NySvqtamUMHwj6pxg/uA==" saltValue="4psyUR1haJyJP0/EHb/VBA==" spinCount="100000" sheet="1" objects="1" scenarios="1" formatCells="0" formatColumns="0" formatRows="0" sort="0" autoFilter="0"/>
  <mergeCells count="194">
    <mergeCell ref="N174:Q174"/>
    <mergeCell ref="H1:K1"/>
    <mergeCell ref="S2:AC2"/>
    <mergeCell ref="F172:I172"/>
    <mergeCell ref="L172:M172"/>
    <mergeCell ref="N172:Q172"/>
    <mergeCell ref="F173:I173"/>
    <mergeCell ref="L173:M173"/>
    <mergeCell ref="N173:Q173"/>
    <mergeCell ref="N126:Q126"/>
    <mergeCell ref="N127:Q127"/>
    <mergeCell ref="N128:Q128"/>
    <mergeCell ref="N136:Q136"/>
    <mergeCell ref="N147:Q147"/>
    <mergeCell ref="N151:Q151"/>
    <mergeCell ref="N155:Q155"/>
    <mergeCell ref="N160:Q160"/>
    <mergeCell ref="N162:Q162"/>
    <mergeCell ref="N163:Q163"/>
    <mergeCell ref="N170:Q170"/>
    <mergeCell ref="N171:Q171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101</v>
      </c>
      <c r="G1" s="13"/>
      <c r="H1" s="265" t="s">
        <v>102</v>
      </c>
      <c r="I1" s="265"/>
      <c r="J1" s="265"/>
      <c r="K1" s="265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17" t="s">
        <v>88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76</v>
      </c>
    </row>
    <row r="4" spans="1:66" ht="36.950000000000003" customHeight="1">
      <c r="B4" s="21"/>
      <c r="C4" s="181" t="s">
        <v>106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12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17</v>
      </c>
      <c r="E6" s="25"/>
      <c r="F6" s="226" t="str">
        <f>'Rekapitulácia stavby'!K6</f>
        <v>Multifunkčné ihrisko 33x18 s osvetlením a detské ihrisko 10x10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5"/>
      <c r="R6" s="22"/>
    </row>
    <row r="7" spans="1:66" s="1" customFormat="1" ht="32.85" customHeight="1">
      <c r="B7" s="34"/>
      <c r="C7" s="35"/>
      <c r="D7" s="28" t="s">
        <v>107</v>
      </c>
      <c r="E7" s="35"/>
      <c r="F7" s="187" t="s">
        <v>306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29" t="str">
        <f>'Rekapitulácia stavby'!AN8</f>
        <v>19. 10. 2017</v>
      </c>
      <c r="P9" s="23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5" t="s">
        <v>20</v>
      </c>
      <c r="P11" s="185"/>
      <c r="Q11" s="35"/>
      <c r="R11" s="36"/>
    </row>
    <row r="12" spans="1:66" s="1" customFormat="1" ht="18" customHeight="1">
      <c r="B12" s="34"/>
      <c r="C12" s="35"/>
      <c r="D12" s="35"/>
      <c r="E12" s="27" t="s">
        <v>23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5" t="s">
        <v>20</v>
      </c>
      <c r="P12" s="185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1" t="str">
        <f>IF('Rekapitulácia stavby'!AN13="","",'Rekapitulácia stavby'!AN13)</f>
        <v>Vyplň údaj</v>
      </c>
      <c r="P14" s="185"/>
      <c r="Q14" s="35"/>
      <c r="R14" s="36"/>
    </row>
    <row r="15" spans="1:66" s="1" customFormat="1" ht="18" customHeight="1">
      <c r="B15" s="34"/>
      <c r="C15" s="35"/>
      <c r="D15" s="35"/>
      <c r="E15" s="231" t="str">
        <f>IF('Rekapitulácia stavby'!E14="","",'Rekapitulácia stavby'!E14)</f>
        <v>Vyplň údaj</v>
      </c>
      <c r="F15" s="232"/>
      <c r="G15" s="232"/>
      <c r="H15" s="232"/>
      <c r="I15" s="232"/>
      <c r="J15" s="232"/>
      <c r="K15" s="232"/>
      <c r="L15" s="232"/>
      <c r="M15" s="29" t="s">
        <v>28</v>
      </c>
      <c r="N15" s="35"/>
      <c r="O15" s="231" t="str">
        <f>IF('Rekapitulácia stavby'!AN14="","",'Rekapitulácia stavby'!AN14)</f>
        <v>Vyplň údaj</v>
      </c>
      <c r="P15" s="185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5" t="str">
        <f>IF('Rekapitulácia stavby'!AN16="","",'Rekapitulácia stavby'!AN16)</f>
        <v/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5" t="str">
        <f>IF('Rekapitulácia stavby'!AN17="","",'Rekapitulácia stavby'!AN17)</f>
        <v/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5" t="str">
        <f>IF('Rekapitulácia stavby'!AN19="","",'Rekapitulácia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5" t="str">
        <f>IF('Rekapitulácia stavby'!AN20="","",'Rekapitulácia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0" t="s">
        <v>20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109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 t="s">
        <v>95</v>
      </c>
      <c r="E28" s="35"/>
      <c r="F28" s="35"/>
      <c r="G28" s="35"/>
      <c r="H28" s="35"/>
      <c r="I28" s="35"/>
      <c r="J28" s="35"/>
      <c r="K28" s="35"/>
      <c r="L28" s="35"/>
      <c r="M28" s="191">
        <f>N96</f>
        <v>0</v>
      </c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3">
        <f>ROUND(M27+M28,2)</f>
        <v>0</v>
      </c>
      <c r="N30" s="228"/>
      <c r="O30" s="228"/>
      <c r="P30" s="22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</v>
      </c>
      <c r="G32" s="121" t="s">
        <v>42</v>
      </c>
      <c r="H32" s="234">
        <f>(SUM(BE96:BE103)+SUM(BE121:BE168))</f>
        <v>0</v>
      </c>
      <c r="I32" s="228"/>
      <c r="J32" s="228"/>
      <c r="K32" s="35"/>
      <c r="L32" s="35"/>
      <c r="M32" s="234">
        <f>ROUND((SUM(BE96:BE103)+SUM(BE121:BE168)), 2)*F32</f>
        <v>0</v>
      </c>
      <c r="N32" s="228"/>
      <c r="O32" s="228"/>
      <c r="P32" s="228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0.2</v>
      </c>
      <c r="G33" s="121" t="s">
        <v>42</v>
      </c>
      <c r="H33" s="234">
        <f>(SUM(BF96:BF103)+SUM(BF121:BF168))</f>
        <v>0</v>
      </c>
      <c r="I33" s="228"/>
      <c r="J33" s="228"/>
      <c r="K33" s="35"/>
      <c r="L33" s="35"/>
      <c r="M33" s="234">
        <f>ROUND((SUM(BF96:BF103)+SUM(BF121:BF168)), 2)*F33</f>
        <v>0</v>
      </c>
      <c r="N33" s="228"/>
      <c r="O33" s="228"/>
      <c r="P33" s="228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44</v>
      </c>
      <c r="F34" s="42">
        <v>0.2</v>
      </c>
      <c r="G34" s="121" t="s">
        <v>42</v>
      </c>
      <c r="H34" s="234">
        <f>(SUM(BG96:BG103)+SUM(BG121:BG168))</f>
        <v>0</v>
      </c>
      <c r="I34" s="228"/>
      <c r="J34" s="228"/>
      <c r="K34" s="35"/>
      <c r="L34" s="35"/>
      <c r="M34" s="234">
        <v>0</v>
      </c>
      <c r="N34" s="228"/>
      <c r="O34" s="228"/>
      <c r="P34" s="228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45</v>
      </c>
      <c r="F35" s="42">
        <v>0.2</v>
      </c>
      <c r="G35" s="121" t="s">
        <v>42</v>
      </c>
      <c r="H35" s="234">
        <f>(SUM(BH96:BH103)+SUM(BH121:BH168))</f>
        <v>0</v>
      </c>
      <c r="I35" s="228"/>
      <c r="J35" s="228"/>
      <c r="K35" s="35"/>
      <c r="L35" s="35"/>
      <c r="M35" s="234">
        <v>0</v>
      </c>
      <c r="N35" s="228"/>
      <c r="O35" s="228"/>
      <c r="P35" s="228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4">
        <f>(SUM(BI96:BI103)+SUM(BI121:BI168))</f>
        <v>0</v>
      </c>
      <c r="I36" s="228"/>
      <c r="J36" s="228"/>
      <c r="K36" s="35"/>
      <c r="L36" s="35"/>
      <c r="M36" s="234">
        <v>0</v>
      </c>
      <c r="N36" s="228"/>
      <c r="O36" s="228"/>
      <c r="P36" s="22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5">
        <f>SUM(M30:M36)</f>
        <v>0</v>
      </c>
      <c r="M38" s="235"/>
      <c r="N38" s="235"/>
      <c r="O38" s="235"/>
      <c r="P38" s="236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181" t="s">
        <v>110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26" t="str">
        <f>F6</f>
        <v>Multifunkčné ihrisko 33x18 s osvetlením a detské ihrisko 10x10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107</v>
      </c>
      <c r="D79" s="35"/>
      <c r="E79" s="35"/>
      <c r="F79" s="201" t="str">
        <f>F7</f>
        <v>SO02 - Osvetlenie ihriska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Obec Ďačov</v>
      </c>
      <c r="G81" s="35"/>
      <c r="H81" s="35"/>
      <c r="I81" s="35"/>
      <c r="J81" s="35"/>
      <c r="K81" s="29" t="s">
        <v>24</v>
      </c>
      <c r="L81" s="35"/>
      <c r="M81" s="230" t="str">
        <f>IF(O9="","",O9)</f>
        <v>19. 10. 2017</v>
      </c>
      <c r="N81" s="230"/>
      <c r="O81" s="230"/>
      <c r="P81" s="230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29" t="s">
        <v>26</v>
      </c>
      <c r="D83" s="35"/>
      <c r="E83" s="35"/>
      <c r="F83" s="27" t="str">
        <f>E12</f>
        <v>Obec Ďačov</v>
      </c>
      <c r="G83" s="35"/>
      <c r="H83" s="35"/>
      <c r="I83" s="35"/>
      <c r="J83" s="35"/>
      <c r="K83" s="29" t="s">
        <v>31</v>
      </c>
      <c r="L83" s="35"/>
      <c r="M83" s="185" t="str">
        <f>E18</f>
        <v xml:space="preserve"> </v>
      </c>
      <c r="N83" s="185"/>
      <c r="O83" s="185"/>
      <c r="P83" s="185"/>
      <c r="Q83" s="185"/>
      <c r="R83" s="36"/>
      <c r="T83" s="128"/>
      <c r="U83" s="128"/>
    </row>
    <row r="84" spans="2:47" s="1" customFormat="1" ht="14.4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37" t="s">
        <v>111</v>
      </c>
      <c r="D86" s="238"/>
      <c r="E86" s="238"/>
      <c r="F86" s="238"/>
      <c r="G86" s="238"/>
      <c r="H86" s="117"/>
      <c r="I86" s="117"/>
      <c r="J86" s="117"/>
      <c r="K86" s="117"/>
      <c r="L86" s="117"/>
      <c r="M86" s="117"/>
      <c r="N86" s="237" t="s">
        <v>112</v>
      </c>
      <c r="O86" s="238"/>
      <c r="P86" s="238"/>
      <c r="Q86" s="238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2">
        <f>N121</f>
        <v>0</v>
      </c>
      <c r="O88" s="239"/>
      <c r="P88" s="239"/>
      <c r="Q88" s="239"/>
      <c r="R88" s="36"/>
      <c r="T88" s="128"/>
      <c r="U88" s="128"/>
      <c r="AU88" s="17" t="s">
        <v>114</v>
      </c>
    </row>
    <row r="89" spans="2:47" s="6" customFormat="1" ht="24.95" customHeight="1">
      <c r="B89" s="130"/>
      <c r="C89" s="131"/>
      <c r="D89" s="132" t="s">
        <v>115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0">
        <f>N122</f>
        <v>0</v>
      </c>
      <c r="O89" s="241"/>
      <c r="P89" s="241"/>
      <c r="Q89" s="241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116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8">
        <f>N123</f>
        <v>0</v>
      </c>
      <c r="O90" s="242"/>
      <c r="P90" s="242"/>
      <c r="Q90" s="242"/>
      <c r="R90" s="137"/>
      <c r="T90" s="138"/>
      <c r="U90" s="138"/>
    </row>
    <row r="91" spans="2:47" s="6" customFormat="1" ht="24.95" customHeight="1">
      <c r="B91" s="130"/>
      <c r="C91" s="131"/>
      <c r="D91" s="132" t="s">
        <v>307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40">
        <f>N134</f>
        <v>0</v>
      </c>
      <c r="O91" s="241"/>
      <c r="P91" s="241"/>
      <c r="Q91" s="241"/>
      <c r="R91" s="133"/>
      <c r="T91" s="134"/>
      <c r="U91" s="134"/>
    </row>
    <row r="92" spans="2:47" s="7" customFormat="1" ht="19.899999999999999" customHeight="1">
      <c r="B92" s="135"/>
      <c r="C92" s="136"/>
      <c r="D92" s="105" t="s">
        <v>308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8">
        <f>N135</f>
        <v>0</v>
      </c>
      <c r="O92" s="242"/>
      <c r="P92" s="242"/>
      <c r="Q92" s="242"/>
      <c r="R92" s="137"/>
      <c r="T92" s="138"/>
      <c r="U92" s="138"/>
    </row>
    <row r="93" spans="2:47" s="6" customFormat="1" ht="24.95" customHeight="1">
      <c r="B93" s="130"/>
      <c r="C93" s="131"/>
      <c r="D93" s="132" t="s">
        <v>124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40">
        <f>N166</f>
        <v>0</v>
      </c>
      <c r="O93" s="241"/>
      <c r="P93" s="241"/>
      <c r="Q93" s="241"/>
      <c r="R93" s="133"/>
      <c r="T93" s="134"/>
      <c r="U93" s="134"/>
    </row>
    <row r="94" spans="2:47" s="7" customFormat="1" ht="19.899999999999999" customHeight="1">
      <c r="B94" s="135"/>
      <c r="C94" s="136"/>
      <c r="D94" s="105" t="s">
        <v>309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18">
        <f>N167</f>
        <v>0</v>
      </c>
      <c r="O94" s="242"/>
      <c r="P94" s="242"/>
      <c r="Q94" s="242"/>
      <c r="R94" s="137"/>
      <c r="T94" s="138"/>
      <c r="U94" s="138"/>
    </row>
    <row r="95" spans="2:47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T95" s="128"/>
      <c r="U95" s="128"/>
    </row>
    <row r="96" spans="2:47" s="1" customFormat="1" ht="29.25" customHeight="1">
      <c r="B96" s="34"/>
      <c r="C96" s="129" t="s">
        <v>126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39">
        <f>ROUND(N97+N98+N99+N100+N101+N102,2)</f>
        <v>0</v>
      </c>
      <c r="O96" s="243"/>
      <c r="P96" s="243"/>
      <c r="Q96" s="243"/>
      <c r="R96" s="36"/>
      <c r="T96" s="139"/>
      <c r="U96" s="140" t="s">
        <v>40</v>
      </c>
    </row>
    <row r="97" spans="2:65" s="1" customFormat="1" ht="18" customHeight="1">
      <c r="B97" s="34"/>
      <c r="C97" s="35"/>
      <c r="D97" s="219" t="s">
        <v>127</v>
      </c>
      <c r="E97" s="220"/>
      <c r="F97" s="220"/>
      <c r="G97" s="220"/>
      <c r="H97" s="220"/>
      <c r="I97" s="35"/>
      <c r="J97" s="35"/>
      <c r="K97" s="35"/>
      <c r="L97" s="35"/>
      <c r="M97" s="35"/>
      <c r="N97" s="217">
        <f>ROUND(N88*T97,2)</f>
        <v>0</v>
      </c>
      <c r="O97" s="218"/>
      <c r="P97" s="218"/>
      <c r="Q97" s="218"/>
      <c r="R97" s="36"/>
      <c r="S97" s="141"/>
      <c r="T97" s="142"/>
      <c r="U97" s="143" t="s">
        <v>43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5" t="s">
        <v>128</v>
      </c>
      <c r="AZ97" s="144"/>
      <c r="BA97" s="144"/>
      <c r="BB97" s="144"/>
      <c r="BC97" s="144"/>
      <c r="BD97" s="144"/>
      <c r="BE97" s="146">
        <f t="shared" ref="BE97:BE102" si="0">IF(U97="základná",N97,0)</f>
        <v>0</v>
      </c>
      <c r="BF97" s="146">
        <f t="shared" ref="BF97:BF102" si="1">IF(U97="znížená",N97,0)</f>
        <v>0</v>
      </c>
      <c r="BG97" s="146">
        <f t="shared" ref="BG97:BG102" si="2">IF(U97="zákl. prenesená",N97,0)</f>
        <v>0</v>
      </c>
      <c r="BH97" s="146">
        <f t="shared" ref="BH97:BH102" si="3">IF(U97="zníž. prenesená",N97,0)</f>
        <v>0</v>
      </c>
      <c r="BI97" s="146">
        <f t="shared" ref="BI97:BI102" si="4">IF(U97="nulová",N97,0)</f>
        <v>0</v>
      </c>
      <c r="BJ97" s="145" t="s">
        <v>129</v>
      </c>
      <c r="BK97" s="144"/>
      <c r="BL97" s="144"/>
      <c r="BM97" s="144"/>
    </row>
    <row r="98" spans="2:65" s="1" customFormat="1" ht="18" customHeight="1">
      <c r="B98" s="34"/>
      <c r="C98" s="35"/>
      <c r="D98" s="219" t="s">
        <v>130</v>
      </c>
      <c r="E98" s="220"/>
      <c r="F98" s="220"/>
      <c r="G98" s="220"/>
      <c r="H98" s="220"/>
      <c r="I98" s="35"/>
      <c r="J98" s="35"/>
      <c r="K98" s="35"/>
      <c r="L98" s="35"/>
      <c r="M98" s="35"/>
      <c r="N98" s="217">
        <f>ROUND(N88*T98,2)</f>
        <v>0</v>
      </c>
      <c r="O98" s="218"/>
      <c r="P98" s="218"/>
      <c r="Q98" s="218"/>
      <c r="R98" s="36"/>
      <c r="S98" s="141"/>
      <c r="T98" s="142"/>
      <c r="U98" s="143" t="s">
        <v>43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5" t="s">
        <v>128</v>
      </c>
      <c r="AZ98" s="144"/>
      <c r="BA98" s="144"/>
      <c r="BB98" s="144"/>
      <c r="BC98" s="144"/>
      <c r="BD98" s="144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129</v>
      </c>
      <c r="BK98" s="144"/>
      <c r="BL98" s="144"/>
      <c r="BM98" s="144"/>
    </row>
    <row r="99" spans="2:65" s="1" customFormat="1" ht="18" customHeight="1">
      <c r="B99" s="34"/>
      <c r="C99" s="35"/>
      <c r="D99" s="219" t="s">
        <v>131</v>
      </c>
      <c r="E99" s="220"/>
      <c r="F99" s="220"/>
      <c r="G99" s="220"/>
      <c r="H99" s="220"/>
      <c r="I99" s="35"/>
      <c r="J99" s="35"/>
      <c r="K99" s="35"/>
      <c r="L99" s="35"/>
      <c r="M99" s="35"/>
      <c r="N99" s="217">
        <f>ROUND(N88*T99,2)</f>
        <v>0</v>
      </c>
      <c r="O99" s="218"/>
      <c r="P99" s="218"/>
      <c r="Q99" s="218"/>
      <c r="R99" s="36"/>
      <c r="S99" s="141"/>
      <c r="T99" s="142"/>
      <c r="U99" s="143" t="s">
        <v>43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5" t="s">
        <v>128</v>
      </c>
      <c r="AZ99" s="144"/>
      <c r="BA99" s="144"/>
      <c r="BB99" s="144"/>
      <c r="BC99" s="144"/>
      <c r="BD99" s="144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129</v>
      </c>
      <c r="BK99" s="144"/>
      <c r="BL99" s="144"/>
      <c r="BM99" s="144"/>
    </row>
    <row r="100" spans="2:65" s="1" customFormat="1" ht="18" customHeight="1">
      <c r="B100" s="34"/>
      <c r="C100" s="35"/>
      <c r="D100" s="219" t="s">
        <v>132</v>
      </c>
      <c r="E100" s="220"/>
      <c r="F100" s="220"/>
      <c r="G100" s="220"/>
      <c r="H100" s="220"/>
      <c r="I100" s="35"/>
      <c r="J100" s="35"/>
      <c r="K100" s="35"/>
      <c r="L100" s="35"/>
      <c r="M100" s="35"/>
      <c r="N100" s="217">
        <f>ROUND(N88*T100,2)</f>
        <v>0</v>
      </c>
      <c r="O100" s="218"/>
      <c r="P100" s="218"/>
      <c r="Q100" s="218"/>
      <c r="R100" s="36"/>
      <c r="S100" s="141"/>
      <c r="T100" s="142"/>
      <c r="U100" s="143" t="s">
        <v>43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5" t="s">
        <v>128</v>
      </c>
      <c r="AZ100" s="144"/>
      <c r="BA100" s="144"/>
      <c r="BB100" s="144"/>
      <c r="BC100" s="144"/>
      <c r="BD100" s="144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129</v>
      </c>
      <c r="BK100" s="144"/>
      <c r="BL100" s="144"/>
      <c r="BM100" s="144"/>
    </row>
    <row r="101" spans="2:65" s="1" customFormat="1" ht="18" customHeight="1">
      <c r="B101" s="34"/>
      <c r="C101" s="35"/>
      <c r="D101" s="219" t="s">
        <v>133</v>
      </c>
      <c r="E101" s="220"/>
      <c r="F101" s="220"/>
      <c r="G101" s="220"/>
      <c r="H101" s="220"/>
      <c r="I101" s="35"/>
      <c r="J101" s="35"/>
      <c r="K101" s="35"/>
      <c r="L101" s="35"/>
      <c r="M101" s="35"/>
      <c r="N101" s="217">
        <f>ROUND(N88*T101,2)</f>
        <v>0</v>
      </c>
      <c r="O101" s="218"/>
      <c r="P101" s="218"/>
      <c r="Q101" s="218"/>
      <c r="R101" s="36"/>
      <c r="S101" s="141"/>
      <c r="T101" s="142"/>
      <c r="U101" s="143" t="s">
        <v>43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5" t="s">
        <v>128</v>
      </c>
      <c r="AZ101" s="144"/>
      <c r="BA101" s="144"/>
      <c r="BB101" s="144"/>
      <c r="BC101" s="144"/>
      <c r="BD101" s="144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129</v>
      </c>
      <c r="BK101" s="144"/>
      <c r="BL101" s="144"/>
      <c r="BM101" s="144"/>
    </row>
    <row r="102" spans="2:65" s="1" customFormat="1" ht="18" customHeight="1">
      <c r="B102" s="34"/>
      <c r="C102" s="35"/>
      <c r="D102" s="105" t="s">
        <v>134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217">
        <f>ROUND(N88*T102,2)</f>
        <v>0</v>
      </c>
      <c r="O102" s="218"/>
      <c r="P102" s="218"/>
      <c r="Q102" s="218"/>
      <c r="R102" s="36"/>
      <c r="S102" s="141"/>
      <c r="T102" s="147"/>
      <c r="U102" s="148" t="s">
        <v>43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5" t="s">
        <v>135</v>
      </c>
      <c r="AZ102" s="144"/>
      <c r="BA102" s="144"/>
      <c r="BB102" s="144"/>
      <c r="BC102" s="144"/>
      <c r="BD102" s="144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129</v>
      </c>
      <c r="BK102" s="144"/>
      <c r="BL102" s="144"/>
      <c r="BM102" s="144"/>
    </row>
    <row r="103" spans="2:65" s="1" customFormat="1" ht="13.5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T103" s="128"/>
      <c r="U103" s="128"/>
    </row>
    <row r="104" spans="2:65" s="1" customFormat="1" ht="29.25" customHeight="1">
      <c r="B104" s="34"/>
      <c r="C104" s="116" t="s">
        <v>100</v>
      </c>
      <c r="D104" s="117"/>
      <c r="E104" s="117"/>
      <c r="F104" s="117"/>
      <c r="G104" s="117"/>
      <c r="H104" s="117"/>
      <c r="I104" s="117"/>
      <c r="J104" s="117"/>
      <c r="K104" s="117"/>
      <c r="L104" s="223">
        <f>ROUND(SUM(N88+N96),2)</f>
        <v>0</v>
      </c>
      <c r="M104" s="223"/>
      <c r="N104" s="223"/>
      <c r="O104" s="223"/>
      <c r="P104" s="223"/>
      <c r="Q104" s="223"/>
      <c r="R104" s="36"/>
      <c r="T104" s="128"/>
      <c r="U104" s="128"/>
    </row>
    <row r="105" spans="2:65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  <c r="T105" s="128"/>
      <c r="U105" s="128"/>
    </row>
    <row r="109" spans="2:65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65" s="1" customFormat="1" ht="36.950000000000003" customHeight="1">
      <c r="B110" s="34"/>
      <c r="C110" s="181" t="s">
        <v>136</v>
      </c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36"/>
    </row>
    <row r="111" spans="2:65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65" s="1" customFormat="1" ht="30" customHeight="1">
      <c r="B112" s="34"/>
      <c r="C112" s="29" t="s">
        <v>17</v>
      </c>
      <c r="D112" s="35"/>
      <c r="E112" s="35"/>
      <c r="F112" s="226" t="str">
        <f>F6</f>
        <v>Multifunkčné ihrisko 33x18 s osvetlením a detské ihrisko 10x10</v>
      </c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35"/>
      <c r="R112" s="36"/>
    </row>
    <row r="113" spans="2:65" s="1" customFormat="1" ht="36.950000000000003" customHeight="1">
      <c r="B113" s="34"/>
      <c r="C113" s="68" t="s">
        <v>107</v>
      </c>
      <c r="D113" s="35"/>
      <c r="E113" s="35"/>
      <c r="F113" s="201" t="str">
        <f>F7</f>
        <v>SO02 - Osvetlenie ihriska</v>
      </c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35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8" customHeight="1">
      <c r="B115" s="34"/>
      <c r="C115" s="29" t="s">
        <v>22</v>
      </c>
      <c r="D115" s="35"/>
      <c r="E115" s="35"/>
      <c r="F115" s="27" t="str">
        <f>F9</f>
        <v>Obec Ďačov</v>
      </c>
      <c r="G115" s="35"/>
      <c r="H115" s="35"/>
      <c r="I115" s="35"/>
      <c r="J115" s="35"/>
      <c r="K115" s="29" t="s">
        <v>24</v>
      </c>
      <c r="L115" s="35"/>
      <c r="M115" s="230" t="str">
        <f>IF(O9="","",O9)</f>
        <v>19. 10. 2017</v>
      </c>
      <c r="N115" s="230"/>
      <c r="O115" s="230"/>
      <c r="P115" s="230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>
      <c r="B117" s="34"/>
      <c r="C117" s="29" t="s">
        <v>26</v>
      </c>
      <c r="D117" s="35"/>
      <c r="E117" s="35"/>
      <c r="F117" s="27" t="str">
        <f>E12</f>
        <v>Obec Ďačov</v>
      </c>
      <c r="G117" s="35"/>
      <c r="H117" s="35"/>
      <c r="I117" s="35"/>
      <c r="J117" s="35"/>
      <c r="K117" s="29" t="s">
        <v>31</v>
      </c>
      <c r="L117" s="35"/>
      <c r="M117" s="185" t="str">
        <f>E18</f>
        <v xml:space="preserve"> </v>
      </c>
      <c r="N117" s="185"/>
      <c r="O117" s="185"/>
      <c r="P117" s="185"/>
      <c r="Q117" s="185"/>
      <c r="R117" s="36"/>
    </row>
    <row r="118" spans="2:65" s="1" customFormat="1" ht="14.45" customHeight="1">
      <c r="B118" s="34"/>
      <c r="C118" s="29" t="s">
        <v>29</v>
      </c>
      <c r="D118" s="35"/>
      <c r="E118" s="35"/>
      <c r="F118" s="27" t="str">
        <f>IF(E15="","",E15)</f>
        <v>Vyplň údaj</v>
      </c>
      <c r="G118" s="35"/>
      <c r="H118" s="35"/>
      <c r="I118" s="35"/>
      <c r="J118" s="35"/>
      <c r="K118" s="29" t="s">
        <v>35</v>
      </c>
      <c r="L118" s="35"/>
      <c r="M118" s="185" t="str">
        <f>E21</f>
        <v xml:space="preserve"> </v>
      </c>
      <c r="N118" s="185"/>
      <c r="O118" s="185"/>
      <c r="P118" s="185"/>
      <c r="Q118" s="185"/>
      <c r="R118" s="36"/>
    </row>
    <row r="119" spans="2:65" s="1" customFormat="1" ht="10.3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8" customFormat="1" ht="29.25" customHeight="1">
      <c r="B120" s="149"/>
      <c r="C120" s="150" t="s">
        <v>137</v>
      </c>
      <c r="D120" s="151" t="s">
        <v>138</v>
      </c>
      <c r="E120" s="151" t="s">
        <v>58</v>
      </c>
      <c r="F120" s="244" t="s">
        <v>139</v>
      </c>
      <c r="G120" s="244"/>
      <c r="H120" s="244"/>
      <c r="I120" s="244"/>
      <c r="J120" s="151" t="s">
        <v>140</v>
      </c>
      <c r="K120" s="151" t="s">
        <v>141</v>
      </c>
      <c r="L120" s="245" t="s">
        <v>142</v>
      </c>
      <c r="M120" s="245"/>
      <c r="N120" s="244" t="s">
        <v>112</v>
      </c>
      <c r="O120" s="244"/>
      <c r="P120" s="244"/>
      <c r="Q120" s="246"/>
      <c r="R120" s="152"/>
      <c r="T120" s="79" t="s">
        <v>143</v>
      </c>
      <c r="U120" s="80" t="s">
        <v>40</v>
      </c>
      <c r="V120" s="80" t="s">
        <v>144</v>
      </c>
      <c r="W120" s="80" t="s">
        <v>145</v>
      </c>
      <c r="X120" s="80" t="s">
        <v>146</v>
      </c>
      <c r="Y120" s="80" t="s">
        <v>147</v>
      </c>
      <c r="Z120" s="80" t="s">
        <v>148</v>
      </c>
      <c r="AA120" s="81" t="s">
        <v>149</v>
      </c>
    </row>
    <row r="121" spans="2:65" s="1" customFormat="1" ht="29.25" customHeight="1">
      <c r="B121" s="34"/>
      <c r="C121" s="83" t="s">
        <v>109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55">
        <f>BK121</f>
        <v>0</v>
      </c>
      <c r="O121" s="256"/>
      <c r="P121" s="256"/>
      <c r="Q121" s="256"/>
      <c r="R121" s="36"/>
      <c r="T121" s="82"/>
      <c r="U121" s="50"/>
      <c r="V121" s="50"/>
      <c r="W121" s="153">
        <f>W122+W134+W166+W169</f>
        <v>0</v>
      </c>
      <c r="X121" s="50"/>
      <c r="Y121" s="153">
        <f>Y122+Y134+Y166+Y169</f>
        <v>0.17307</v>
      </c>
      <c r="Z121" s="50"/>
      <c r="AA121" s="154">
        <f>AA122+AA134+AA166+AA169</f>
        <v>0</v>
      </c>
      <c r="AT121" s="17" t="s">
        <v>75</v>
      </c>
      <c r="AU121" s="17" t="s">
        <v>114</v>
      </c>
      <c r="BK121" s="155">
        <f>BK122+BK134+BK166+BK169</f>
        <v>0</v>
      </c>
    </row>
    <row r="122" spans="2:65" s="9" customFormat="1" ht="37.35" customHeight="1">
      <c r="B122" s="156"/>
      <c r="C122" s="157"/>
      <c r="D122" s="158" t="s">
        <v>115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257">
        <f>BK122</f>
        <v>0</v>
      </c>
      <c r="O122" s="258"/>
      <c r="P122" s="258"/>
      <c r="Q122" s="258"/>
      <c r="R122" s="159"/>
      <c r="T122" s="160"/>
      <c r="U122" s="157"/>
      <c r="V122" s="157"/>
      <c r="W122" s="161">
        <f>W123</f>
        <v>0</v>
      </c>
      <c r="X122" s="157"/>
      <c r="Y122" s="161">
        <f>Y123</f>
        <v>0</v>
      </c>
      <c r="Z122" s="157"/>
      <c r="AA122" s="162">
        <f>AA123</f>
        <v>0</v>
      </c>
      <c r="AR122" s="163" t="s">
        <v>84</v>
      </c>
      <c r="AT122" s="164" t="s">
        <v>75</v>
      </c>
      <c r="AU122" s="164" t="s">
        <v>76</v>
      </c>
      <c r="AY122" s="163" t="s">
        <v>150</v>
      </c>
      <c r="BK122" s="165">
        <f>BK123</f>
        <v>0</v>
      </c>
    </row>
    <row r="123" spans="2:65" s="9" customFormat="1" ht="19.899999999999999" customHeight="1">
      <c r="B123" s="156"/>
      <c r="C123" s="157"/>
      <c r="D123" s="166" t="s">
        <v>116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59">
        <f>BK123</f>
        <v>0</v>
      </c>
      <c r="O123" s="260"/>
      <c r="P123" s="260"/>
      <c r="Q123" s="260"/>
      <c r="R123" s="159"/>
      <c r="T123" s="160"/>
      <c r="U123" s="157"/>
      <c r="V123" s="157"/>
      <c r="W123" s="161">
        <f>SUM(W124:W133)</f>
        <v>0</v>
      </c>
      <c r="X123" s="157"/>
      <c r="Y123" s="161">
        <f>SUM(Y124:Y133)</f>
        <v>0</v>
      </c>
      <c r="Z123" s="157"/>
      <c r="AA123" s="162">
        <f>SUM(AA124:AA133)</f>
        <v>0</v>
      </c>
      <c r="AR123" s="163" t="s">
        <v>84</v>
      </c>
      <c r="AT123" s="164" t="s">
        <v>75</v>
      </c>
      <c r="AU123" s="164" t="s">
        <v>84</v>
      </c>
      <c r="AY123" s="163" t="s">
        <v>150</v>
      </c>
      <c r="BK123" s="165">
        <f>SUM(BK124:BK133)</f>
        <v>0</v>
      </c>
    </row>
    <row r="124" spans="2:65" s="1" customFormat="1" ht="44.25" customHeight="1">
      <c r="B124" s="34"/>
      <c r="C124" s="167" t="s">
        <v>190</v>
      </c>
      <c r="D124" s="167" t="s">
        <v>151</v>
      </c>
      <c r="E124" s="168" t="s">
        <v>310</v>
      </c>
      <c r="F124" s="247" t="s">
        <v>311</v>
      </c>
      <c r="G124" s="247"/>
      <c r="H124" s="247"/>
      <c r="I124" s="247"/>
      <c r="J124" s="169" t="s">
        <v>154</v>
      </c>
      <c r="K124" s="170">
        <v>165</v>
      </c>
      <c r="L124" s="248">
        <v>0</v>
      </c>
      <c r="M124" s="249"/>
      <c r="N124" s="250">
        <f t="shared" ref="N124:N133" si="5">ROUND(L124*K124,3)</f>
        <v>0</v>
      </c>
      <c r="O124" s="250"/>
      <c r="P124" s="250"/>
      <c r="Q124" s="250"/>
      <c r="R124" s="36"/>
      <c r="T124" s="171" t="s">
        <v>20</v>
      </c>
      <c r="U124" s="43" t="s">
        <v>43</v>
      </c>
      <c r="V124" s="35"/>
      <c r="W124" s="172">
        <f t="shared" ref="W124:W133" si="6">V124*K124</f>
        <v>0</v>
      </c>
      <c r="X124" s="172">
        <v>0</v>
      </c>
      <c r="Y124" s="172">
        <f t="shared" ref="Y124:Y133" si="7">X124*K124</f>
        <v>0</v>
      </c>
      <c r="Z124" s="172">
        <v>0</v>
      </c>
      <c r="AA124" s="173">
        <f t="shared" ref="AA124:AA133" si="8">Z124*K124</f>
        <v>0</v>
      </c>
      <c r="AR124" s="17" t="s">
        <v>155</v>
      </c>
      <c r="AT124" s="17" t="s">
        <v>151</v>
      </c>
      <c r="AU124" s="17" t="s">
        <v>129</v>
      </c>
      <c r="AY124" s="17" t="s">
        <v>150</v>
      </c>
      <c r="BE124" s="109">
        <f t="shared" ref="BE124:BE133" si="9">IF(U124="základná",N124,0)</f>
        <v>0</v>
      </c>
      <c r="BF124" s="109">
        <f t="shared" ref="BF124:BF133" si="10">IF(U124="znížená",N124,0)</f>
        <v>0</v>
      </c>
      <c r="BG124" s="109">
        <f t="shared" ref="BG124:BG133" si="11">IF(U124="zákl. prenesená",N124,0)</f>
        <v>0</v>
      </c>
      <c r="BH124" s="109">
        <f t="shared" ref="BH124:BH133" si="12">IF(U124="zníž. prenesená",N124,0)</f>
        <v>0</v>
      </c>
      <c r="BI124" s="109">
        <f t="shared" ref="BI124:BI133" si="13">IF(U124="nulová",N124,0)</f>
        <v>0</v>
      </c>
      <c r="BJ124" s="17" t="s">
        <v>129</v>
      </c>
      <c r="BK124" s="174">
        <f t="shared" ref="BK124:BK133" si="14">ROUND(L124*K124,3)</f>
        <v>0</v>
      </c>
      <c r="BL124" s="17" t="s">
        <v>155</v>
      </c>
      <c r="BM124" s="17" t="s">
        <v>312</v>
      </c>
    </row>
    <row r="125" spans="2:65" s="1" customFormat="1" ht="31.5" customHeight="1">
      <c r="B125" s="34"/>
      <c r="C125" s="167" t="s">
        <v>195</v>
      </c>
      <c r="D125" s="167" t="s">
        <v>151</v>
      </c>
      <c r="E125" s="168" t="s">
        <v>313</v>
      </c>
      <c r="F125" s="247" t="s">
        <v>314</v>
      </c>
      <c r="G125" s="247"/>
      <c r="H125" s="247"/>
      <c r="I125" s="247"/>
      <c r="J125" s="169" t="s">
        <v>224</v>
      </c>
      <c r="K125" s="170">
        <v>330</v>
      </c>
      <c r="L125" s="248">
        <v>0</v>
      </c>
      <c r="M125" s="249"/>
      <c r="N125" s="250">
        <f t="shared" si="5"/>
        <v>0</v>
      </c>
      <c r="O125" s="250"/>
      <c r="P125" s="250"/>
      <c r="Q125" s="250"/>
      <c r="R125" s="36"/>
      <c r="T125" s="171" t="s">
        <v>20</v>
      </c>
      <c r="U125" s="43" t="s">
        <v>43</v>
      </c>
      <c r="V125" s="35"/>
      <c r="W125" s="172">
        <f t="shared" si="6"/>
        <v>0</v>
      </c>
      <c r="X125" s="172">
        <v>0</v>
      </c>
      <c r="Y125" s="172">
        <f t="shared" si="7"/>
        <v>0</v>
      </c>
      <c r="Z125" s="172">
        <v>0</v>
      </c>
      <c r="AA125" s="173">
        <f t="shared" si="8"/>
        <v>0</v>
      </c>
      <c r="AR125" s="17" t="s">
        <v>155</v>
      </c>
      <c r="AT125" s="17" t="s">
        <v>151</v>
      </c>
      <c r="AU125" s="17" t="s">
        <v>129</v>
      </c>
      <c r="AY125" s="17" t="s">
        <v>150</v>
      </c>
      <c r="BE125" s="109">
        <f t="shared" si="9"/>
        <v>0</v>
      </c>
      <c r="BF125" s="109">
        <f t="shared" si="10"/>
        <v>0</v>
      </c>
      <c r="BG125" s="109">
        <f t="shared" si="11"/>
        <v>0</v>
      </c>
      <c r="BH125" s="109">
        <f t="shared" si="12"/>
        <v>0</v>
      </c>
      <c r="BI125" s="109">
        <f t="shared" si="13"/>
        <v>0</v>
      </c>
      <c r="BJ125" s="17" t="s">
        <v>129</v>
      </c>
      <c r="BK125" s="174">
        <f t="shared" si="14"/>
        <v>0</v>
      </c>
      <c r="BL125" s="17" t="s">
        <v>155</v>
      </c>
      <c r="BM125" s="17" t="s">
        <v>315</v>
      </c>
    </row>
    <row r="126" spans="2:65" s="1" customFormat="1" ht="31.5" customHeight="1">
      <c r="B126" s="34"/>
      <c r="C126" s="167" t="s">
        <v>84</v>
      </c>
      <c r="D126" s="167" t="s">
        <v>151</v>
      </c>
      <c r="E126" s="168" t="s">
        <v>316</v>
      </c>
      <c r="F126" s="247" t="s">
        <v>317</v>
      </c>
      <c r="G126" s="247"/>
      <c r="H126" s="247"/>
      <c r="I126" s="247"/>
      <c r="J126" s="169" t="s">
        <v>219</v>
      </c>
      <c r="K126" s="170">
        <v>100</v>
      </c>
      <c r="L126" s="248">
        <v>0</v>
      </c>
      <c r="M126" s="249"/>
      <c r="N126" s="250">
        <f t="shared" si="5"/>
        <v>0</v>
      </c>
      <c r="O126" s="250"/>
      <c r="P126" s="250"/>
      <c r="Q126" s="250"/>
      <c r="R126" s="36"/>
      <c r="T126" s="171" t="s">
        <v>20</v>
      </c>
      <c r="U126" s="43" t="s">
        <v>43</v>
      </c>
      <c r="V126" s="35"/>
      <c r="W126" s="172">
        <f t="shared" si="6"/>
        <v>0</v>
      </c>
      <c r="X126" s="172">
        <v>0</v>
      </c>
      <c r="Y126" s="172">
        <f t="shared" si="7"/>
        <v>0</v>
      </c>
      <c r="Z126" s="172">
        <v>0</v>
      </c>
      <c r="AA126" s="173">
        <f t="shared" si="8"/>
        <v>0</v>
      </c>
      <c r="AR126" s="17" t="s">
        <v>155</v>
      </c>
      <c r="AT126" s="17" t="s">
        <v>151</v>
      </c>
      <c r="AU126" s="17" t="s">
        <v>129</v>
      </c>
      <c r="AY126" s="17" t="s">
        <v>150</v>
      </c>
      <c r="BE126" s="109">
        <f t="shared" si="9"/>
        <v>0</v>
      </c>
      <c r="BF126" s="109">
        <f t="shared" si="10"/>
        <v>0</v>
      </c>
      <c r="BG126" s="109">
        <f t="shared" si="11"/>
        <v>0</v>
      </c>
      <c r="BH126" s="109">
        <f t="shared" si="12"/>
        <v>0</v>
      </c>
      <c r="BI126" s="109">
        <f t="shared" si="13"/>
        <v>0</v>
      </c>
      <c r="BJ126" s="17" t="s">
        <v>129</v>
      </c>
      <c r="BK126" s="174">
        <f t="shared" si="14"/>
        <v>0</v>
      </c>
      <c r="BL126" s="17" t="s">
        <v>155</v>
      </c>
      <c r="BM126" s="17" t="s">
        <v>318</v>
      </c>
    </row>
    <row r="127" spans="2:65" s="1" customFormat="1" ht="31.5" customHeight="1">
      <c r="B127" s="34"/>
      <c r="C127" s="167" t="s">
        <v>129</v>
      </c>
      <c r="D127" s="167" t="s">
        <v>151</v>
      </c>
      <c r="E127" s="168" t="s">
        <v>319</v>
      </c>
      <c r="F127" s="247" t="s">
        <v>320</v>
      </c>
      <c r="G127" s="247"/>
      <c r="H127" s="247"/>
      <c r="I127" s="247"/>
      <c r="J127" s="169" t="s">
        <v>219</v>
      </c>
      <c r="K127" s="170">
        <v>90</v>
      </c>
      <c r="L127" s="248">
        <v>0</v>
      </c>
      <c r="M127" s="249"/>
      <c r="N127" s="250">
        <f t="shared" si="5"/>
        <v>0</v>
      </c>
      <c r="O127" s="250"/>
      <c r="P127" s="250"/>
      <c r="Q127" s="250"/>
      <c r="R127" s="36"/>
      <c r="T127" s="171" t="s">
        <v>20</v>
      </c>
      <c r="U127" s="43" t="s">
        <v>43</v>
      </c>
      <c r="V127" s="35"/>
      <c r="W127" s="172">
        <f t="shared" si="6"/>
        <v>0</v>
      </c>
      <c r="X127" s="172">
        <v>0</v>
      </c>
      <c r="Y127" s="172">
        <f t="shared" si="7"/>
        <v>0</v>
      </c>
      <c r="Z127" s="172">
        <v>0</v>
      </c>
      <c r="AA127" s="173">
        <f t="shared" si="8"/>
        <v>0</v>
      </c>
      <c r="AR127" s="17" t="s">
        <v>155</v>
      </c>
      <c r="AT127" s="17" t="s">
        <v>151</v>
      </c>
      <c r="AU127" s="17" t="s">
        <v>129</v>
      </c>
      <c r="AY127" s="17" t="s">
        <v>150</v>
      </c>
      <c r="BE127" s="109">
        <f t="shared" si="9"/>
        <v>0</v>
      </c>
      <c r="BF127" s="109">
        <f t="shared" si="10"/>
        <v>0</v>
      </c>
      <c r="BG127" s="109">
        <f t="shared" si="11"/>
        <v>0</v>
      </c>
      <c r="BH127" s="109">
        <f t="shared" si="12"/>
        <v>0</v>
      </c>
      <c r="BI127" s="109">
        <f t="shared" si="13"/>
        <v>0</v>
      </c>
      <c r="BJ127" s="17" t="s">
        <v>129</v>
      </c>
      <c r="BK127" s="174">
        <f t="shared" si="14"/>
        <v>0</v>
      </c>
      <c r="BL127" s="17" t="s">
        <v>155</v>
      </c>
      <c r="BM127" s="17" t="s">
        <v>321</v>
      </c>
    </row>
    <row r="128" spans="2:65" s="1" customFormat="1" ht="31.5" customHeight="1">
      <c r="B128" s="34"/>
      <c r="C128" s="167" t="s">
        <v>160</v>
      </c>
      <c r="D128" s="167" t="s">
        <v>151</v>
      </c>
      <c r="E128" s="168" t="s">
        <v>322</v>
      </c>
      <c r="F128" s="247" t="s">
        <v>323</v>
      </c>
      <c r="G128" s="247"/>
      <c r="H128" s="247"/>
      <c r="I128" s="247"/>
      <c r="J128" s="169" t="s">
        <v>219</v>
      </c>
      <c r="K128" s="170">
        <v>85</v>
      </c>
      <c r="L128" s="248">
        <v>0</v>
      </c>
      <c r="M128" s="249"/>
      <c r="N128" s="250">
        <f t="shared" si="5"/>
        <v>0</v>
      </c>
      <c r="O128" s="250"/>
      <c r="P128" s="250"/>
      <c r="Q128" s="250"/>
      <c r="R128" s="36"/>
      <c r="T128" s="171" t="s">
        <v>20</v>
      </c>
      <c r="U128" s="43" t="s">
        <v>43</v>
      </c>
      <c r="V128" s="35"/>
      <c r="W128" s="172">
        <f t="shared" si="6"/>
        <v>0</v>
      </c>
      <c r="X128" s="172">
        <v>0</v>
      </c>
      <c r="Y128" s="172">
        <f t="shared" si="7"/>
        <v>0</v>
      </c>
      <c r="Z128" s="172">
        <v>0</v>
      </c>
      <c r="AA128" s="173">
        <f t="shared" si="8"/>
        <v>0</v>
      </c>
      <c r="AR128" s="17" t="s">
        <v>155</v>
      </c>
      <c r="AT128" s="17" t="s">
        <v>151</v>
      </c>
      <c r="AU128" s="17" t="s">
        <v>129</v>
      </c>
      <c r="AY128" s="17" t="s">
        <v>150</v>
      </c>
      <c r="BE128" s="109">
        <f t="shared" si="9"/>
        <v>0</v>
      </c>
      <c r="BF128" s="109">
        <f t="shared" si="10"/>
        <v>0</v>
      </c>
      <c r="BG128" s="109">
        <f t="shared" si="11"/>
        <v>0</v>
      </c>
      <c r="BH128" s="109">
        <f t="shared" si="12"/>
        <v>0</v>
      </c>
      <c r="BI128" s="109">
        <f t="shared" si="13"/>
        <v>0</v>
      </c>
      <c r="BJ128" s="17" t="s">
        <v>129</v>
      </c>
      <c r="BK128" s="174">
        <f t="shared" si="14"/>
        <v>0</v>
      </c>
      <c r="BL128" s="17" t="s">
        <v>155</v>
      </c>
      <c r="BM128" s="17" t="s">
        <v>324</v>
      </c>
    </row>
    <row r="129" spans="2:65" s="1" customFormat="1" ht="22.5" customHeight="1">
      <c r="B129" s="34"/>
      <c r="C129" s="167" t="s">
        <v>155</v>
      </c>
      <c r="D129" s="167" t="s">
        <v>151</v>
      </c>
      <c r="E129" s="168" t="s">
        <v>325</v>
      </c>
      <c r="F129" s="247" t="s">
        <v>326</v>
      </c>
      <c r="G129" s="247"/>
      <c r="H129" s="247"/>
      <c r="I129" s="247"/>
      <c r="J129" s="169" t="s">
        <v>219</v>
      </c>
      <c r="K129" s="170">
        <v>85</v>
      </c>
      <c r="L129" s="248">
        <v>0</v>
      </c>
      <c r="M129" s="249"/>
      <c r="N129" s="250">
        <f t="shared" si="5"/>
        <v>0</v>
      </c>
      <c r="O129" s="250"/>
      <c r="P129" s="250"/>
      <c r="Q129" s="250"/>
      <c r="R129" s="36"/>
      <c r="T129" s="171" t="s">
        <v>20</v>
      </c>
      <c r="U129" s="43" t="s">
        <v>43</v>
      </c>
      <c r="V129" s="35"/>
      <c r="W129" s="172">
        <f t="shared" si="6"/>
        <v>0</v>
      </c>
      <c r="X129" s="172">
        <v>0</v>
      </c>
      <c r="Y129" s="172">
        <f t="shared" si="7"/>
        <v>0</v>
      </c>
      <c r="Z129" s="172">
        <v>0</v>
      </c>
      <c r="AA129" s="173">
        <f t="shared" si="8"/>
        <v>0</v>
      </c>
      <c r="AR129" s="17" t="s">
        <v>155</v>
      </c>
      <c r="AT129" s="17" t="s">
        <v>151</v>
      </c>
      <c r="AU129" s="17" t="s">
        <v>129</v>
      </c>
      <c r="AY129" s="17" t="s">
        <v>150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7" t="s">
        <v>129</v>
      </c>
      <c r="BK129" s="174">
        <f t="shared" si="14"/>
        <v>0</v>
      </c>
      <c r="BL129" s="17" t="s">
        <v>155</v>
      </c>
      <c r="BM129" s="17" t="s">
        <v>327</v>
      </c>
    </row>
    <row r="130" spans="2:65" s="1" customFormat="1" ht="22.5" customHeight="1">
      <c r="B130" s="34"/>
      <c r="C130" s="167" t="s">
        <v>172</v>
      </c>
      <c r="D130" s="167" t="s">
        <v>151</v>
      </c>
      <c r="E130" s="168" t="s">
        <v>328</v>
      </c>
      <c r="F130" s="247" t="s">
        <v>329</v>
      </c>
      <c r="G130" s="247"/>
      <c r="H130" s="247"/>
      <c r="I130" s="247"/>
      <c r="J130" s="169" t="s">
        <v>154</v>
      </c>
      <c r="K130" s="170">
        <v>2.6</v>
      </c>
      <c r="L130" s="248">
        <v>0</v>
      </c>
      <c r="M130" s="249"/>
      <c r="N130" s="250">
        <f t="shared" si="5"/>
        <v>0</v>
      </c>
      <c r="O130" s="250"/>
      <c r="P130" s="250"/>
      <c r="Q130" s="250"/>
      <c r="R130" s="36"/>
      <c r="T130" s="171" t="s">
        <v>20</v>
      </c>
      <c r="U130" s="43" t="s">
        <v>43</v>
      </c>
      <c r="V130" s="35"/>
      <c r="W130" s="172">
        <f t="shared" si="6"/>
        <v>0</v>
      </c>
      <c r="X130" s="172">
        <v>0</v>
      </c>
      <c r="Y130" s="172">
        <f t="shared" si="7"/>
        <v>0</v>
      </c>
      <c r="Z130" s="172">
        <v>0</v>
      </c>
      <c r="AA130" s="173">
        <f t="shared" si="8"/>
        <v>0</v>
      </c>
      <c r="AR130" s="17" t="s">
        <v>155</v>
      </c>
      <c r="AT130" s="17" t="s">
        <v>151</v>
      </c>
      <c r="AU130" s="17" t="s">
        <v>129</v>
      </c>
      <c r="AY130" s="17" t="s">
        <v>150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7" t="s">
        <v>129</v>
      </c>
      <c r="BK130" s="174">
        <f t="shared" si="14"/>
        <v>0</v>
      </c>
      <c r="BL130" s="17" t="s">
        <v>155</v>
      </c>
      <c r="BM130" s="17" t="s">
        <v>330</v>
      </c>
    </row>
    <row r="131" spans="2:65" s="1" customFormat="1" ht="31.5" customHeight="1">
      <c r="B131" s="34"/>
      <c r="C131" s="167" t="s">
        <v>176</v>
      </c>
      <c r="D131" s="167" t="s">
        <v>151</v>
      </c>
      <c r="E131" s="168" t="s">
        <v>331</v>
      </c>
      <c r="F131" s="247" t="s">
        <v>332</v>
      </c>
      <c r="G131" s="247"/>
      <c r="H131" s="247"/>
      <c r="I131" s="247"/>
      <c r="J131" s="169" t="s">
        <v>154</v>
      </c>
      <c r="K131" s="170">
        <v>2.6</v>
      </c>
      <c r="L131" s="248">
        <v>0</v>
      </c>
      <c r="M131" s="249"/>
      <c r="N131" s="250">
        <f t="shared" si="5"/>
        <v>0</v>
      </c>
      <c r="O131" s="250"/>
      <c r="P131" s="250"/>
      <c r="Q131" s="250"/>
      <c r="R131" s="36"/>
      <c r="T131" s="171" t="s">
        <v>20</v>
      </c>
      <c r="U131" s="43" t="s">
        <v>43</v>
      </c>
      <c r="V131" s="35"/>
      <c r="W131" s="172">
        <f t="shared" si="6"/>
        <v>0</v>
      </c>
      <c r="X131" s="172">
        <v>0</v>
      </c>
      <c r="Y131" s="172">
        <f t="shared" si="7"/>
        <v>0</v>
      </c>
      <c r="Z131" s="172">
        <v>0</v>
      </c>
      <c r="AA131" s="173">
        <f t="shared" si="8"/>
        <v>0</v>
      </c>
      <c r="AR131" s="17" t="s">
        <v>155</v>
      </c>
      <c r="AT131" s="17" t="s">
        <v>151</v>
      </c>
      <c r="AU131" s="17" t="s">
        <v>129</v>
      </c>
      <c r="AY131" s="17" t="s">
        <v>150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7" t="s">
        <v>129</v>
      </c>
      <c r="BK131" s="174">
        <f t="shared" si="14"/>
        <v>0</v>
      </c>
      <c r="BL131" s="17" t="s">
        <v>155</v>
      </c>
      <c r="BM131" s="17" t="s">
        <v>333</v>
      </c>
    </row>
    <row r="132" spans="2:65" s="1" customFormat="1" ht="31.5" customHeight="1">
      <c r="B132" s="34"/>
      <c r="C132" s="167" t="s">
        <v>180</v>
      </c>
      <c r="D132" s="167" t="s">
        <v>151</v>
      </c>
      <c r="E132" s="168" t="s">
        <v>334</v>
      </c>
      <c r="F132" s="247" t="s">
        <v>335</v>
      </c>
      <c r="G132" s="247"/>
      <c r="H132" s="247"/>
      <c r="I132" s="247"/>
      <c r="J132" s="169" t="s">
        <v>188</v>
      </c>
      <c r="K132" s="170">
        <v>4</v>
      </c>
      <c r="L132" s="248">
        <v>0</v>
      </c>
      <c r="M132" s="249"/>
      <c r="N132" s="250">
        <f t="shared" si="5"/>
        <v>0</v>
      </c>
      <c r="O132" s="250"/>
      <c r="P132" s="250"/>
      <c r="Q132" s="250"/>
      <c r="R132" s="36"/>
      <c r="T132" s="171" t="s">
        <v>20</v>
      </c>
      <c r="U132" s="43" t="s">
        <v>43</v>
      </c>
      <c r="V132" s="35"/>
      <c r="W132" s="172">
        <f t="shared" si="6"/>
        <v>0</v>
      </c>
      <c r="X132" s="172">
        <v>0</v>
      </c>
      <c r="Y132" s="172">
        <f t="shared" si="7"/>
        <v>0</v>
      </c>
      <c r="Z132" s="172">
        <v>0</v>
      </c>
      <c r="AA132" s="173">
        <f t="shared" si="8"/>
        <v>0</v>
      </c>
      <c r="AR132" s="17" t="s">
        <v>155</v>
      </c>
      <c r="AT132" s="17" t="s">
        <v>151</v>
      </c>
      <c r="AU132" s="17" t="s">
        <v>129</v>
      </c>
      <c r="AY132" s="17" t="s">
        <v>150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7" t="s">
        <v>129</v>
      </c>
      <c r="BK132" s="174">
        <f t="shared" si="14"/>
        <v>0</v>
      </c>
      <c r="BL132" s="17" t="s">
        <v>155</v>
      </c>
      <c r="BM132" s="17" t="s">
        <v>336</v>
      </c>
    </row>
    <row r="133" spans="2:65" s="1" customFormat="1" ht="44.25" customHeight="1">
      <c r="B133" s="34"/>
      <c r="C133" s="167" t="s">
        <v>185</v>
      </c>
      <c r="D133" s="167" t="s">
        <v>151</v>
      </c>
      <c r="E133" s="168" t="s">
        <v>337</v>
      </c>
      <c r="F133" s="247" t="s">
        <v>338</v>
      </c>
      <c r="G133" s="247"/>
      <c r="H133" s="247"/>
      <c r="I133" s="247"/>
      <c r="J133" s="169" t="s">
        <v>170</v>
      </c>
      <c r="K133" s="170">
        <v>153</v>
      </c>
      <c r="L133" s="248">
        <v>0</v>
      </c>
      <c r="M133" s="249"/>
      <c r="N133" s="250">
        <f t="shared" si="5"/>
        <v>0</v>
      </c>
      <c r="O133" s="250"/>
      <c r="P133" s="250"/>
      <c r="Q133" s="250"/>
      <c r="R133" s="36"/>
      <c r="T133" s="171" t="s">
        <v>20</v>
      </c>
      <c r="U133" s="43" t="s">
        <v>43</v>
      </c>
      <c r="V133" s="35"/>
      <c r="W133" s="172">
        <f t="shared" si="6"/>
        <v>0</v>
      </c>
      <c r="X133" s="172">
        <v>0</v>
      </c>
      <c r="Y133" s="172">
        <f t="shared" si="7"/>
        <v>0</v>
      </c>
      <c r="Z133" s="172">
        <v>0</v>
      </c>
      <c r="AA133" s="173">
        <f t="shared" si="8"/>
        <v>0</v>
      </c>
      <c r="AR133" s="17" t="s">
        <v>155</v>
      </c>
      <c r="AT133" s="17" t="s">
        <v>151</v>
      </c>
      <c r="AU133" s="17" t="s">
        <v>129</v>
      </c>
      <c r="AY133" s="17" t="s">
        <v>150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7" t="s">
        <v>129</v>
      </c>
      <c r="BK133" s="174">
        <f t="shared" si="14"/>
        <v>0</v>
      </c>
      <c r="BL133" s="17" t="s">
        <v>155</v>
      </c>
      <c r="BM133" s="17" t="s">
        <v>339</v>
      </c>
    </row>
    <row r="134" spans="2:65" s="9" customFormat="1" ht="37.35" customHeight="1">
      <c r="B134" s="156"/>
      <c r="C134" s="157"/>
      <c r="D134" s="158" t="s">
        <v>307</v>
      </c>
      <c r="E134" s="158"/>
      <c r="F134" s="158"/>
      <c r="G134" s="158"/>
      <c r="H134" s="158"/>
      <c r="I134" s="158"/>
      <c r="J134" s="158"/>
      <c r="K134" s="158"/>
      <c r="L134" s="158"/>
      <c r="M134" s="158"/>
      <c r="N134" s="263">
        <f>BK134</f>
        <v>0</v>
      </c>
      <c r="O134" s="264"/>
      <c r="P134" s="264"/>
      <c r="Q134" s="264"/>
      <c r="R134" s="159"/>
      <c r="T134" s="160"/>
      <c r="U134" s="157"/>
      <c r="V134" s="157"/>
      <c r="W134" s="161">
        <f>W135</f>
        <v>0</v>
      </c>
      <c r="X134" s="157"/>
      <c r="Y134" s="161">
        <f>Y135</f>
        <v>0.17307</v>
      </c>
      <c r="Z134" s="157"/>
      <c r="AA134" s="162">
        <f>AA135</f>
        <v>0</v>
      </c>
      <c r="AR134" s="163" t="s">
        <v>160</v>
      </c>
      <c r="AT134" s="164" t="s">
        <v>75</v>
      </c>
      <c r="AU134" s="164" t="s">
        <v>76</v>
      </c>
      <c r="AY134" s="163" t="s">
        <v>150</v>
      </c>
      <c r="BK134" s="165">
        <f>BK135</f>
        <v>0</v>
      </c>
    </row>
    <row r="135" spans="2:65" s="9" customFormat="1" ht="19.899999999999999" customHeight="1">
      <c r="B135" s="156"/>
      <c r="C135" s="157"/>
      <c r="D135" s="166" t="s">
        <v>308</v>
      </c>
      <c r="E135" s="166"/>
      <c r="F135" s="166"/>
      <c r="G135" s="166"/>
      <c r="H135" s="166"/>
      <c r="I135" s="166"/>
      <c r="J135" s="166"/>
      <c r="K135" s="166"/>
      <c r="L135" s="166"/>
      <c r="M135" s="166"/>
      <c r="N135" s="259">
        <f>BK135</f>
        <v>0</v>
      </c>
      <c r="O135" s="260"/>
      <c r="P135" s="260"/>
      <c r="Q135" s="260"/>
      <c r="R135" s="159"/>
      <c r="T135" s="160"/>
      <c r="U135" s="157"/>
      <c r="V135" s="157"/>
      <c r="W135" s="161">
        <f>SUM(W136:W165)</f>
        <v>0</v>
      </c>
      <c r="X135" s="157"/>
      <c r="Y135" s="161">
        <f>SUM(Y136:Y165)</f>
        <v>0.17307</v>
      </c>
      <c r="Z135" s="157"/>
      <c r="AA135" s="162">
        <f>SUM(AA136:AA165)</f>
        <v>0</v>
      </c>
      <c r="AR135" s="163" t="s">
        <v>160</v>
      </c>
      <c r="AT135" s="164" t="s">
        <v>75</v>
      </c>
      <c r="AU135" s="164" t="s">
        <v>84</v>
      </c>
      <c r="AY135" s="163" t="s">
        <v>150</v>
      </c>
      <c r="BK135" s="165">
        <f>SUM(BK136:BK165)</f>
        <v>0</v>
      </c>
    </row>
    <row r="136" spans="2:65" s="1" customFormat="1" ht="31.5" customHeight="1">
      <c r="B136" s="34"/>
      <c r="C136" s="167" t="s">
        <v>281</v>
      </c>
      <c r="D136" s="167" t="s">
        <v>151</v>
      </c>
      <c r="E136" s="168" t="s">
        <v>340</v>
      </c>
      <c r="F136" s="247" t="s">
        <v>341</v>
      </c>
      <c r="G136" s="247"/>
      <c r="H136" s="247"/>
      <c r="I136" s="247"/>
      <c r="J136" s="169" t="s">
        <v>342</v>
      </c>
      <c r="K136" s="170">
        <v>8</v>
      </c>
      <c r="L136" s="248">
        <v>0</v>
      </c>
      <c r="M136" s="249"/>
      <c r="N136" s="250">
        <f t="shared" ref="N136:N165" si="15">ROUND(L136*K136,3)</f>
        <v>0</v>
      </c>
      <c r="O136" s="250"/>
      <c r="P136" s="250"/>
      <c r="Q136" s="250"/>
      <c r="R136" s="36"/>
      <c r="T136" s="171" t="s">
        <v>20</v>
      </c>
      <c r="U136" s="43" t="s">
        <v>43</v>
      </c>
      <c r="V136" s="35"/>
      <c r="W136" s="172">
        <f t="shared" ref="W136:W165" si="16">V136*K136</f>
        <v>0</v>
      </c>
      <c r="X136" s="172">
        <v>0</v>
      </c>
      <c r="Y136" s="172">
        <f t="shared" ref="Y136:Y165" si="17">X136*K136</f>
        <v>0</v>
      </c>
      <c r="Z136" s="172">
        <v>0</v>
      </c>
      <c r="AA136" s="173">
        <f t="shared" ref="AA136:AA165" si="18">Z136*K136</f>
        <v>0</v>
      </c>
      <c r="AR136" s="17" t="s">
        <v>343</v>
      </c>
      <c r="AT136" s="17" t="s">
        <v>151</v>
      </c>
      <c r="AU136" s="17" t="s">
        <v>129</v>
      </c>
      <c r="AY136" s="17" t="s">
        <v>150</v>
      </c>
      <c r="BE136" s="109">
        <f t="shared" ref="BE136:BE165" si="19">IF(U136="základná",N136,0)</f>
        <v>0</v>
      </c>
      <c r="BF136" s="109">
        <f t="shared" ref="BF136:BF165" si="20">IF(U136="znížená",N136,0)</f>
        <v>0</v>
      </c>
      <c r="BG136" s="109">
        <f t="shared" ref="BG136:BG165" si="21">IF(U136="zákl. prenesená",N136,0)</f>
        <v>0</v>
      </c>
      <c r="BH136" s="109">
        <f t="shared" ref="BH136:BH165" si="22">IF(U136="zníž. prenesená",N136,0)</f>
        <v>0</v>
      </c>
      <c r="BI136" s="109">
        <f t="shared" ref="BI136:BI165" si="23">IF(U136="nulová",N136,0)</f>
        <v>0</v>
      </c>
      <c r="BJ136" s="17" t="s">
        <v>129</v>
      </c>
      <c r="BK136" s="174">
        <f t="shared" ref="BK136:BK165" si="24">ROUND(L136*K136,3)</f>
        <v>0</v>
      </c>
      <c r="BL136" s="17" t="s">
        <v>343</v>
      </c>
      <c r="BM136" s="17" t="s">
        <v>344</v>
      </c>
    </row>
    <row r="137" spans="2:65" s="1" customFormat="1" ht="22.5" customHeight="1">
      <c r="B137" s="34"/>
      <c r="C137" s="167" t="s">
        <v>203</v>
      </c>
      <c r="D137" s="167" t="s">
        <v>151</v>
      </c>
      <c r="E137" s="168" t="s">
        <v>345</v>
      </c>
      <c r="F137" s="247" t="s">
        <v>346</v>
      </c>
      <c r="G137" s="247"/>
      <c r="H137" s="247"/>
      <c r="I137" s="247"/>
      <c r="J137" s="169" t="s">
        <v>342</v>
      </c>
      <c r="K137" s="170">
        <v>8</v>
      </c>
      <c r="L137" s="248">
        <v>0</v>
      </c>
      <c r="M137" s="249"/>
      <c r="N137" s="250">
        <f t="shared" si="15"/>
        <v>0</v>
      </c>
      <c r="O137" s="250"/>
      <c r="P137" s="250"/>
      <c r="Q137" s="250"/>
      <c r="R137" s="36"/>
      <c r="T137" s="171" t="s">
        <v>20</v>
      </c>
      <c r="U137" s="43" t="s">
        <v>43</v>
      </c>
      <c r="V137" s="35"/>
      <c r="W137" s="172">
        <f t="shared" si="16"/>
        <v>0</v>
      </c>
      <c r="X137" s="172">
        <v>0</v>
      </c>
      <c r="Y137" s="172">
        <f t="shared" si="17"/>
        <v>0</v>
      </c>
      <c r="Z137" s="172">
        <v>0</v>
      </c>
      <c r="AA137" s="173">
        <f t="shared" si="18"/>
        <v>0</v>
      </c>
      <c r="AR137" s="17" t="s">
        <v>343</v>
      </c>
      <c r="AT137" s="17" t="s">
        <v>151</v>
      </c>
      <c r="AU137" s="17" t="s">
        <v>129</v>
      </c>
      <c r="AY137" s="17" t="s">
        <v>150</v>
      </c>
      <c r="BE137" s="109">
        <f t="shared" si="19"/>
        <v>0</v>
      </c>
      <c r="BF137" s="109">
        <f t="shared" si="20"/>
        <v>0</v>
      </c>
      <c r="BG137" s="109">
        <f t="shared" si="21"/>
        <v>0</v>
      </c>
      <c r="BH137" s="109">
        <f t="shared" si="22"/>
        <v>0</v>
      </c>
      <c r="BI137" s="109">
        <f t="shared" si="23"/>
        <v>0</v>
      </c>
      <c r="BJ137" s="17" t="s">
        <v>129</v>
      </c>
      <c r="BK137" s="174">
        <f t="shared" si="24"/>
        <v>0</v>
      </c>
      <c r="BL137" s="17" t="s">
        <v>343</v>
      </c>
      <c r="BM137" s="17" t="s">
        <v>347</v>
      </c>
    </row>
    <row r="138" spans="2:65" s="1" customFormat="1" ht="22.5" customHeight="1">
      <c r="B138" s="34"/>
      <c r="C138" s="167" t="s">
        <v>211</v>
      </c>
      <c r="D138" s="167" t="s">
        <v>151</v>
      </c>
      <c r="E138" s="168" t="s">
        <v>348</v>
      </c>
      <c r="F138" s="247" t="s">
        <v>349</v>
      </c>
      <c r="G138" s="247"/>
      <c r="H138" s="247"/>
      <c r="I138" s="247"/>
      <c r="J138" s="169" t="s">
        <v>342</v>
      </c>
      <c r="K138" s="170">
        <v>20</v>
      </c>
      <c r="L138" s="248">
        <v>0</v>
      </c>
      <c r="M138" s="249"/>
      <c r="N138" s="250">
        <f t="shared" si="15"/>
        <v>0</v>
      </c>
      <c r="O138" s="250"/>
      <c r="P138" s="250"/>
      <c r="Q138" s="250"/>
      <c r="R138" s="36"/>
      <c r="T138" s="171" t="s">
        <v>20</v>
      </c>
      <c r="U138" s="43" t="s">
        <v>43</v>
      </c>
      <c r="V138" s="35"/>
      <c r="W138" s="172">
        <f t="shared" si="16"/>
        <v>0</v>
      </c>
      <c r="X138" s="172">
        <v>0</v>
      </c>
      <c r="Y138" s="172">
        <f t="shared" si="17"/>
        <v>0</v>
      </c>
      <c r="Z138" s="172">
        <v>0</v>
      </c>
      <c r="AA138" s="173">
        <f t="shared" si="18"/>
        <v>0</v>
      </c>
      <c r="AR138" s="17" t="s">
        <v>343</v>
      </c>
      <c r="AT138" s="17" t="s">
        <v>151</v>
      </c>
      <c r="AU138" s="17" t="s">
        <v>129</v>
      </c>
      <c r="AY138" s="17" t="s">
        <v>150</v>
      </c>
      <c r="BE138" s="109">
        <f t="shared" si="19"/>
        <v>0</v>
      </c>
      <c r="BF138" s="109">
        <f t="shared" si="20"/>
        <v>0</v>
      </c>
      <c r="BG138" s="109">
        <f t="shared" si="21"/>
        <v>0</v>
      </c>
      <c r="BH138" s="109">
        <f t="shared" si="22"/>
        <v>0</v>
      </c>
      <c r="BI138" s="109">
        <f t="shared" si="23"/>
        <v>0</v>
      </c>
      <c r="BJ138" s="17" t="s">
        <v>129</v>
      </c>
      <c r="BK138" s="174">
        <f t="shared" si="24"/>
        <v>0</v>
      </c>
      <c r="BL138" s="17" t="s">
        <v>343</v>
      </c>
      <c r="BM138" s="17" t="s">
        <v>350</v>
      </c>
    </row>
    <row r="139" spans="2:65" s="1" customFormat="1" ht="31.5" customHeight="1">
      <c r="B139" s="34"/>
      <c r="C139" s="167" t="s">
        <v>290</v>
      </c>
      <c r="D139" s="167" t="s">
        <v>151</v>
      </c>
      <c r="E139" s="168" t="s">
        <v>351</v>
      </c>
      <c r="F139" s="247" t="s">
        <v>352</v>
      </c>
      <c r="G139" s="247"/>
      <c r="H139" s="247"/>
      <c r="I139" s="247"/>
      <c r="J139" s="169" t="s">
        <v>188</v>
      </c>
      <c r="K139" s="170">
        <v>1</v>
      </c>
      <c r="L139" s="248">
        <v>0</v>
      </c>
      <c r="M139" s="249"/>
      <c r="N139" s="250">
        <f t="shared" si="15"/>
        <v>0</v>
      </c>
      <c r="O139" s="250"/>
      <c r="P139" s="250"/>
      <c r="Q139" s="250"/>
      <c r="R139" s="36"/>
      <c r="T139" s="171" t="s">
        <v>20</v>
      </c>
      <c r="U139" s="43" t="s">
        <v>43</v>
      </c>
      <c r="V139" s="35"/>
      <c r="W139" s="172">
        <f t="shared" si="16"/>
        <v>0</v>
      </c>
      <c r="X139" s="172">
        <v>0</v>
      </c>
      <c r="Y139" s="172">
        <f t="shared" si="17"/>
        <v>0</v>
      </c>
      <c r="Z139" s="172">
        <v>0</v>
      </c>
      <c r="AA139" s="173">
        <f t="shared" si="18"/>
        <v>0</v>
      </c>
      <c r="AR139" s="17" t="s">
        <v>343</v>
      </c>
      <c r="AT139" s="17" t="s">
        <v>151</v>
      </c>
      <c r="AU139" s="17" t="s">
        <v>129</v>
      </c>
      <c r="AY139" s="17" t="s">
        <v>150</v>
      </c>
      <c r="BE139" s="109">
        <f t="shared" si="19"/>
        <v>0</v>
      </c>
      <c r="BF139" s="109">
        <f t="shared" si="20"/>
        <v>0</v>
      </c>
      <c r="BG139" s="109">
        <f t="shared" si="21"/>
        <v>0</v>
      </c>
      <c r="BH139" s="109">
        <f t="shared" si="22"/>
        <v>0</v>
      </c>
      <c r="BI139" s="109">
        <f t="shared" si="23"/>
        <v>0</v>
      </c>
      <c r="BJ139" s="17" t="s">
        <v>129</v>
      </c>
      <c r="BK139" s="174">
        <f t="shared" si="24"/>
        <v>0</v>
      </c>
      <c r="BL139" s="17" t="s">
        <v>343</v>
      </c>
      <c r="BM139" s="17" t="s">
        <v>353</v>
      </c>
    </row>
    <row r="140" spans="2:65" s="1" customFormat="1" ht="44.25" customHeight="1">
      <c r="B140" s="34"/>
      <c r="C140" s="167" t="s">
        <v>286</v>
      </c>
      <c r="D140" s="167" t="s">
        <v>151</v>
      </c>
      <c r="E140" s="168" t="s">
        <v>354</v>
      </c>
      <c r="F140" s="247" t="s">
        <v>355</v>
      </c>
      <c r="G140" s="247"/>
      <c r="H140" s="247"/>
      <c r="I140" s="247"/>
      <c r="J140" s="169" t="s">
        <v>219</v>
      </c>
      <c r="K140" s="170">
        <v>8</v>
      </c>
      <c r="L140" s="248">
        <v>0</v>
      </c>
      <c r="M140" s="249"/>
      <c r="N140" s="250">
        <f t="shared" si="15"/>
        <v>0</v>
      </c>
      <c r="O140" s="250"/>
      <c r="P140" s="250"/>
      <c r="Q140" s="250"/>
      <c r="R140" s="36"/>
      <c r="T140" s="171" t="s">
        <v>20</v>
      </c>
      <c r="U140" s="43" t="s">
        <v>43</v>
      </c>
      <c r="V140" s="35"/>
      <c r="W140" s="172">
        <f t="shared" si="16"/>
        <v>0</v>
      </c>
      <c r="X140" s="172">
        <v>0</v>
      </c>
      <c r="Y140" s="172">
        <f t="shared" si="17"/>
        <v>0</v>
      </c>
      <c r="Z140" s="172">
        <v>0</v>
      </c>
      <c r="AA140" s="173">
        <f t="shared" si="18"/>
        <v>0</v>
      </c>
      <c r="AR140" s="17" t="s">
        <v>343</v>
      </c>
      <c r="AT140" s="17" t="s">
        <v>151</v>
      </c>
      <c r="AU140" s="17" t="s">
        <v>129</v>
      </c>
      <c r="AY140" s="17" t="s">
        <v>150</v>
      </c>
      <c r="BE140" s="109">
        <f t="shared" si="19"/>
        <v>0</v>
      </c>
      <c r="BF140" s="109">
        <f t="shared" si="20"/>
        <v>0</v>
      </c>
      <c r="BG140" s="109">
        <f t="shared" si="21"/>
        <v>0</v>
      </c>
      <c r="BH140" s="109">
        <f t="shared" si="22"/>
        <v>0</v>
      </c>
      <c r="BI140" s="109">
        <f t="shared" si="23"/>
        <v>0</v>
      </c>
      <c r="BJ140" s="17" t="s">
        <v>129</v>
      </c>
      <c r="BK140" s="174">
        <f t="shared" si="24"/>
        <v>0</v>
      </c>
      <c r="BL140" s="17" t="s">
        <v>343</v>
      </c>
      <c r="BM140" s="17" t="s">
        <v>356</v>
      </c>
    </row>
    <row r="141" spans="2:65" s="1" customFormat="1" ht="31.5" customHeight="1">
      <c r="B141" s="34"/>
      <c r="C141" s="175" t="s">
        <v>273</v>
      </c>
      <c r="D141" s="175" t="s">
        <v>191</v>
      </c>
      <c r="E141" s="176" t="s">
        <v>357</v>
      </c>
      <c r="F141" s="251" t="s">
        <v>358</v>
      </c>
      <c r="G141" s="251"/>
      <c r="H141" s="251"/>
      <c r="I141" s="251"/>
      <c r="J141" s="177" t="s">
        <v>188</v>
      </c>
      <c r="K141" s="178">
        <v>1</v>
      </c>
      <c r="L141" s="252">
        <v>0</v>
      </c>
      <c r="M141" s="253"/>
      <c r="N141" s="254">
        <f t="shared" si="15"/>
        <v>0</v>
      </c>
      <c r="O141" s="250"/>
      <c r="P141" s="250"/>
      <c r="Q141" s="250"/>
      <c r="R141" s="36"/>
      <c r="T141" s="171" t="s">
        <v>20</v>
      </c>
      <c r="U141" s="43" t="s">
        <v>43</v>
      </c>
      <c r="V141" s="35"/>
      <c r="W141" s="172">
        <f t="shared" si="16"/>
        <v>0</v>
      </c>
      <c r="X141" s="172">
        <v>2.65E-3</v>
      </c>
      <c r="Y141" s="172">
        <f t="shared" si="17"/>
        <v>2.65E-3</v>
      </c>
      <c r="Z141" s="172">
        <v>0</v>
      </c>
      <c r="AA141" s="173">
        <f t="shared" si="18"/>
        <v>0</v>
      </c>
      <c r="AR141" s="17" t="s">
        <v>359</v>
      </c>
      <c r="AT141" s="17" t="s">
        <v>191</v>
      </c>
      <c r="AU141" s="17" t="s">
        <v>129</v>
      </c>
      <c r="AY141" s="17" t="s">
        <v>150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17" t="s">
        <v>129</v>
      </c>
      <c r="BK141" s="174">
        <f t="shared" si="24"/>
        <v>0</v>
      </c>
      <c r="BL141" s="17" t="s">
        <v>343</v>
      </c>
      <c r="BM141" s="17" t="s">
        <v>360</v>
      </c>
    </row>
    <row r="142" spans="2:65" s="1" customFormat="1" ht="22.5" customHeight="1">
      <c r="B142" s="34"/>
      <c r="C142" s="175" t="s">
        <v>221</v>
      </c>
      <c r="D142" s="175" t="s">
        <v>191</v>
      </c>
      <c r="E142" s="176" t="s">
        <v>361</v>
      </c>
      <c r="F142" s="251" t="s">
        <v>362</v>
      </c>
      <c r="G142" s="251"/>
      <c r="H142" s="251"/>
      <c r="I142" s="251"/>
      <c r="J142" s="177" t="s">
        <v>188</v>
      </c>
      <c r="K142" s="178">
        <v>1</v>
      </c>
      <c r="L142" s="252">
        <v>0</v>
      </c>
      <c r="M142" s="253"/>
      <c r="N142" s="254">
        <f t="shared" si="15"/>
        <v>0</v>
      </c>
      <c r="O142" s="250"/>
      <c r="P142" s="250"/>
      <c r="Q142" s="250"/>
      <c r="R142" s="36"/>
      <c r="T142" s="171" t="s">
        <v>20</v>
      </c>
      <c r="U142" s="43" t="s">
        <v>43</v>
      </c>
      <c r="V142" s="35"/>
      <c r="W142" s="172">
        <f t="shared" si="16"/>
        <v>0</v>
      </c>
      <c r="X142" s="172">
        <v>6.0000000000000002E-5</v>
      </c>
      <c r="Y142" s="172">
        <f t="shared" si="17"/>
        <v>6.0000000000000002E-5</v>
      </c>
      <c r="Z142" s="172">
        <v>0</v>
      </c>
      <c r="AA142" s="173">
        <f t="shared" si="18"/>
        <v>0</v>
      </c>
      <c r="AR142" s="17" t="s">
        <v>359</v>
      </c>
      <c r="AT142" s="17" t="s">
        <v>191</v>
      </c>
      <c r="AU142" s="17" t="s">
        <v>129</v>
      </c>
      <c r="AY142" s="17" t="s">
        <v>150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17" t="s">
        <v>129</v>
      </c>
      <c r="BK142" s="174">
        <f t="shared" si="24"/>
        <v>0</v>
      </c>
      <c r="BL142" s="17" t="s">
        <v>343</v>
      </c>
      <c r="BM142" s="17" t="s">
        <v>363</v>
      </c>
    </row>
    <row r="143" spans="2:65" s="1" customFormat="1" ht="22.5" customHeight="1">
      <c r="B143" s="34"/>
      <c r="C143" s="175" t="s">
        <v>233</v>
      </c>
      <c r="D143" s="175" t="s">
        <v>191</v>
      </c>
      <c r="E143" s="176" t="s">
        <v>200</v>
      </c>
      <c r="F143" s="251" t="s">
        <v>364</v>
      </c>
      <c r="G143" s="251"/>
      <c r="H143" s="251"/>
      <c r="I143" s="251"/>
      <c r="J143" s="177" t="s">
        <v>188</v>
      </c>
      <c r="K143" s="178">
        <v>4</v>
      </c>
      <c r="L143" s="252">
        <v>0</v>
      </c>
      <c r="M143" s="253"/>
      <c r="N143" s="254">
        <f t="shared" si="15"/>
        <v>0</v>
      </c>
      <c r="O143" s="250"/>
      <c r="P143" s="250"/>
      <c r="Q143" s="250"/>
      <c r="R143" s="36"/>
      <c r="T143" s="171" t="s">
        <v>20</v>
      </c>
      <c r="U143" s="43" t="s">
        <v>43</v>
      </c>
      <c r="V143" s="35"/>
      <c r="W143" s="172">
        <f t="shared" si="16"/>
        <v>0</v>
      </c>
      <c r="X143" s="172">
        <v>0</v>
      </c>
      <c r="Y143" s="172">
        <f t="shared" si="17"/>
        <v>0</v>
      </c>
      <c r="Z143" s="172">
        <v>0</v>
      </c>
      <c r="AA143" s="173">
        <f t="shared" si="18"/>
        <v>0</v>
      </c>
      <c r="AR143" s="17" t="s">
        <v>359</v>
      </c>
      <c r="AT143" s="17" t="s">
        <v>191</v>
      </c>
      <c r="AU143" s="17" t="s">
        <v>129</v>
      </c>
      <c r="AY143" s="17" t="s">
        <v>150</v>
      </c>
      <c r="BE143" s="109">
        <f t="shared" si="19"/>
        <v>0</v>
      </c>
      <c r="BF143" s="109">
        <f t="shared" si="20"/>
        <v>0</v>
      </c>
      <c r="BG143" s="109">
        <f t="shared" si="21"/>
        <v>0</v>
      </c>
      <c r="BH143" s="109">
        <f t="shared" si="22"/>
        <v>0</v>
      </c>
      <c r="BI143" s="109">
        <f t="shared" si="23"/>
        <v>0</v>
      </c>
      <c r="BJ143" s="17" t="s">
        <v>129</v>
      </c>
      <c r="BK143" s="174">
        <f t="shared" si="24"/>
        <v>0</v>
      </c>
      <c r="BL143" s="17" t="s">
        <v>343</v>
      </c>
      <c r="BM143" s="17" t="s">
        <v>365</v>
      </c>
    </row>
    <row r="144" spans="2:65" s="1" customFormat="1" ht="22.5" customHeight="1">
      <c r="B144" s="34"/>
      <c r="C144" s="175" t="s">
        <v>10</v>
      </c>
      <c r="D144" s="175" t="s">
        <v>191</v>
      </c>
      <c r="E144" s="176" t="s">
        <v>366</v>
      </c>
      <c r="F144" s="251" t="s">
        <v>367</v>
      </c>
      <c r="G144" s="251"/>
      <c r="H144" s="251"/>
      <c r="I144" s="251"/>
      <c r="J144" s="177" t="s">
        <v>188</v>
      </c>
      <c r="K144" s="178">
        <v>1</v>
      </c>
      <c r="L144" s="252">
        <v>0</v>
      </c>
      <c r="M144" s="253"/>
      <c r="N144" s="254">
        <f t="shared" si="15"/>
        <v>0</v>
      </c>
      <c r="O144" s="250"/>
      <c r="P144" s="250"/>
      <c r="Q144" s="250"/>
      <c r="R144" s="36"/>
      <c r="T144" s="171" t="s">
        <v>20</v>
      </c>
      <c r="U144" s="43" t="s">
        <v>43</v>
      </c>
      <c r="V144" s="35"/>
      <c r="W144" s="172">
        <f t="shared" si="16"/>
        <v>0</v>
      </c>
      <c r="X144" s="172">
        <v>2.2000000000000001E-4</v>
      </c>
      <c r="Y144" s="172">
        <f t="shared" si="17"/>
        <v>2.2000000000000001E-4</v>
      </c>
      <c r="Z144" s="172">
        <v>0</v>
      </c>
      <c r="AA144" s="173">
        <f t="shared" si="18"/>
        <v>0</v>
      </c>
      <c r="AR144" s="17" t="s">
        <v>359</v>
      </c>
      <c r="AT144" s="17" t="s">
        <v>191</v>
      </c>
      <c r="AU144" s="17" t="s">
        <v>129</v>
      </c>
      <c r="AY144" s="17" t="s">
        <v>150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17" t="s">
        <v>129</v>
      </c>
      <c r="BK144" s="174">
        <f t="shared" si="24"/>
        <v>0</v>
      </c>
      <c r="BL144" s="17" t="s">
        <v>343</v>
      </c>
      <c r="BM144" s="17" t="s">
        <v>368</v>
      </c>
    </row>
    <row r="145" spans="2:65" s="1" customFormat="1" ht="22.5" customHeight="1">
      <c r="B145" s="34"/>
      <c r="C145" s="175" t="s">
        <v>229</v>
      </c>
      <c r="D145" s="175" t="s">
        <v>191</v>
      </c>
      <c r="E145" s="176" t="s">
        <v>369</v>
      </c>
      <c r="F145" s="251" t="s">
        <v>370</v>
      </c>
      <c r="G145" s="251"/>
      <c r="H145" s="251"/>
      <c r="I145" s="251"/>
      <c r="J145" s="177" t="s">
        <v>188</v>
      </c>
      <c r="K145" s="178">
        <v>2</v>
      </c>
      <c r="L145" s="252">
        <v>0</v>
      </c>
      <c r="M145" s="253"/>
      <c r="N145" s="254">
        <f t="shared" si="15"/>
        <v>0</v>
      </c>
      <c r="O145" s="250"/>
      <c r="P145" s="250"/>
      <c r="Q145" s="250"/>
      <c r="R145" s="36"/>
      <c r="T145" s="171" t="s">
        <v>20</v>
      </c>
      <c r="U145" s="43" t="s">
        <v>43</v>
      </c>
      <c r="V145" s="35"/>
      <c r="W145" s="172">
        <f t="shared" si="16"/>
        <v>0</v>
      </c>
      <c r="X145" s="172">
        <v>1.0000000000000001E-5</v>
      </c>
      <c r="Y145" s="172">
        <f t="shared" si="17"/>
        <v>2.0000000000000002E-5</v>
      </c>
      <c r="Z145" s="172">
        <v>0</v>
      </c>
      <c r="AA145" s="173">
        <f t="shared" si="18"/>
        <v>0</v>
      </c>
      <c r="AR145" s="17" t="s">
        <v>359</v>
      </c>
      <c r="AT145" s="17" t="s">
        <v>191</v>
      </c>
      <c r="AU145" s="17" t="s">
        <v>129</v>
      </c>
      <c r="AY145" s="17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7" t="s">
        <v>129</v>
      </c>
      <c r="BK145" s="174">
        <f t="shared" si="24"/>
        <v>0</v>
      </c>
      <c r="BL145" s="17" t="s">
        <v>343</v>
      </c>
      <c r="BM145" s="17" t="s">
        <v>371</v>
      </c>
    </row>
    <row r="146" spans="2:65" s="1" customFormat="1" ht="22.5" customHeight="1">
      <c r="B146" s="34"/>
      <c r="C146" s="175" t="s">
        <v>237</v>
      </c>
      <c r="D146" s="175" t="s">
        <v>191</v>
      </c>
      <c r="E146" s="176" t="s">
        <v>208</v>
      </c>
      <c r="F146" s="251" t="s">
        <v>372</v>
      </c>
      <c r="G146" s="251"/>
      <c r="H146" s="251"/>
      <c r="I146" s="251"/>
      <c r="J146" s="177" t="s">
        <v>188</v>
      </c>
      <c r="K146" s="178">
        <v>1</v>
      </c>
      <c r="L146" s="252">
        <v>0</v>
      </c>
      <c r="M146" s="253"/>
      <c r="N146" s="254">
        <f t="shared" si="15"/>
        <v>0</v>
      </c>
      <c r="O146" s="250"/>
      <c r="P146" s="250"/>
      <c r="Q146" s="250"/>
      <c r="R146" s="36"/>
      <c r="T146" s="171" t="s">
        <v>20</v>
      </c>
      <c r="U146" s="43" t="s">
        <v>43</v>
      </c>
      <c r="V146" s="35"/>
      <c r="W146" s="172">
        <f t="shared" si="16"/>
        <v>0</v>
      </c>
      <c r="X146" s="172">
        <v>0</v>
      </c>
      <c r="Y146" s="172">
        <f t="shared" si="17"/>
        <v>0</v>
      </c>
      <c r="Z146" s="172">
        <v>0</v>
      </c>
      <c r="AA146" s="173">
        <f t="shared" si="18"/>
        <v>0</v>
      </c>
      <c r="AR146" s="17" t="s">
        <v>359</v>
      </c>
      <c r="AT146" s="17" t="s">
        <v>191</v>
      </c>
      <c r="AU146" s="17" t="s">
        <v>129</v>
      </c>
      <c r="AY146" s="17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7" t="s">
        <v>129</v>
      </c>
      <c r="BK146" s="174">
        <f t="shared" si="24"/>
        <v>0</v>
      </c>
      <c r="BL146" s="17" t="s">
        <v>343</v>
      </c>
      <c r="BM146" s="17" t="s">
        <v>373</v>
      </c>
    </row>
    <row r="147" spans="2:65" s="1" customFormat="1" ht="22.5" customHeight="1">
      <c r="B147" s="34"/>
      <c r="C147" s="175" t="s">
        <v>241</v>
      </c>
      <c r="D147" s="175" t="s">
        <v>191</v>
      </c>
      <c r="E147" s="176" t="s">
        <v>322</v>
      </c>
      <c r="F147" s="251" t="s">
        <v>374</v>
      </c>
      <c r="G147" s="251"/>
      <c r="H147" s="251"/>
      <c r="I147" s="251"/>
      <c r="J147" s="177" t="s">
        <v>188</v>
      </c>
      <c r="K147" s="178">
        <v>2</v>
      </c>
      <c r="L147" s="252">
        <v>0</v>
      </c>
      <c r="M147" s="253"/>
      <c r="N147" s="254">
        <f t="shared" si="15"/>
        <v>0</v>
      </c>
      <c r="O147" s="250"/>
      <c r="P147" s="250"/>
      <c r="Q147" s="250"/>
      <c r="R147" s="36"/>
      <c r="T147" s="171" t="s">
        <v>20</v>
      </c>
      <c r="U147" s="43" t="s">
        <v>43</v>
      </c>
      <c r="V147" s="35"/>
      <c r="W147" s="172">
        <f t="shared" si="16"/>
        <v>0</v>
      </c>
      <c r="X147" s="172">
        <v>0</v>
      </c>
      <c r="Y147" s="172">
        <f t="shared" si="17"/>
        <v>0</v>
      </c>
      <c r="Z147" s="172">
        <v>0</v>
      </c>
      <c r="AA147" s="173">
        <f t="shared" si="18"/>
        <v>0</v>
      </c>
      <c r="AR147" s="17" t="s">
        <v>359</v>
      </c>
      <c r="AT147" s="17" t="s">
        <v>191</v>
      </c>
      <c r="AU147" s="17" t="s">
        <v>129</v>
      </c>
      <c r="AY147" s="17" t="s">
        <v>150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7" t="s">
        <v>129</v>
      </c>
      <c r="BK147" s="174">
        <f t="shared" si="24"/>
        <v>0</v>
      </c>
      <c r="BL147" s="17" t="s">
        <v>343</v>
      </c>
      <c r="BM147" s="17" t="s">
        <v>375</v>
      </c>
    </row>
    <row r="148" spans="2:65" s="1" customFormat="1" ht="22.5" customHeight="1">
      <c r="B148" s="34"/>
      <c r="C148" s="175" t="s">
        <v>245</v>
      </c>
      <c r="D148" s="175" t="s">
        <v>191</v>
      </c>
      <c r="E148" s="176" t="s">
        <v>325</v>
      </c>
      <c r="F148" s="251" t="s">
        <v>376</v>
      </c>
      <c r="G148" s="251"/>
      <c r="H148" s="251"/>
      <c r="I148" s="251"/>
      <c r="J148" s="177" t="s">
        <v>188</v>
      </c>
      <c r="K148" s="178">
        <v>7</v>
      </c>
      <c r="L148" s="252">
        <v>0</v>
      </c>
      <c r="M148" s="253"/>
      <c r="N148" s="254">
        <f t="shared" si="15"/>
        <v>0</v>
      </c>
      <c r="O148" s="250"/>
      <c r="P148" s="250"/>
      <c r="Q148" s="250"/>
      <c r="R148" s="36"/>
      <c r="T148" s="171" t="s">
        <v>20</v>
      </c>
      <c r="U148" s="43" t="s">
        <v>43</v>
      </c>
      <c r="V148" s="35"/>
      <c r="W148" s="172">
        <f t="shared" si="16"/>
        <v>0</v>
      </c>
      <c r="X148" s="172">
        <v>0</v>
      </c>
      <c r="Y148" s="172">
        <f t="shared" si="17"/>
        <v>0</v>
      </c>
      <c r="Z148" s="172">
        <v>0</v>
      </c>
      <c r="AA148" s="173">
        <f t="shared" si="18"/>
        <v>0</v>
      </c>
      <c r="AR148" s="17" t="s">
        <v>359</v>
      </c>
      <c r="AT148" s="17" t="s">
        <v>191</v>
      </c>
      <c r="AU148" s="17" t="s">
        <v>129</v>
      </c>
      <c r="AY148" s="17" t="s">
        <v>150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7" t="s">
        <v>129</v>
      </c>
      <c r="BK148" s="174">
        <f t="shared" si="24"/>
        <v>0</v>
      </c>
      <c r="BL148" s="17" t="s">
        <v>343</v>
      </c>
      <c r="BM148" s="17" t="s">
        <v>377</v>
      </c>
    </row>
    <row r="149" spans="2:65" s="1" customFormat="1" ht="22.5" customHeight="1">
      <c r="B149" s="34"/>
      <c r="C149" s="175" t="s">
        <v>249</v>
      </c>
      <c r="D149" s="175" t="s">
        <v>191</v>
      </c>
      <c r="E149" s="176" t="s">
        <v>328</v>
      </c>
      <c r="F149" s="251" t="s">
        <v>378</v>
      </c>
      <c r="G149" s="251"/>
      <c r="H149" s="251"/>
      <c r="I149" s="251"/>
      <c r="J149" s="177" t="s">
        <v>188</v>
      </c>
      <c r="K149" s="178">
        <v>1</v>
      </c>
      <c r="L149" s="252">
        <v>0</v>
      </c>
      <c r="M149" s="253"/>
      <c r="N149" s="254">
        <f t="shared" si="15"/>
        <v>0</v>
      </c>
      <c r="O149" s="250"/>
      <c r="P149" s="250"/>
      <c r="Q149" s="250"/>
      <c r="R149" s="36"/>
      <c r="T149" s="171" t="s">
        <v>20</v>
      </c>
      <c r="U149" s="43" t="s">
        <v>43</v>
      </c>
      <c r="V149" s="35"/>
      <c r="W149" s="172">
        <f t="shared" si="16"/>
        <v>0</v>
      </c>
      <c r="X149" s="172">
        <v>0</v>
      </c>
      <c r="Y149" s="172">
        <f t="shared" si="17"/>
        <v>0</v>
      </c>
      <c r="Z149" s="172">
        <v>0</v>
      </c>
      <c r="AA149" s="173">
        <f t="shared" si="18"/>
        <v>0</v>
      </c>
      <c r="AR149" s="17" t="s">
        <v>359</v>
      </c>
      <c r="AT149" s="17" t="s">
        <v>191</v>
      </c>
      <c r="AU149" s="17" t="s">
        <v>129</v>
      </c>
      <c r="AY149" s="17" t="s">
        <v>150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7" t="s">
        <v>129</v>
      </c>
      <c r="BK149" s="174">
        <f t="shared" si="24"/>
        <v>0</v>
      </c>
      <c r="BL149" s="17" t="s">
        <v>343</v>
      </c>
      <c r="BM149" s="17" t="s">
        <v>379</v>
      </c>
    </row>
    <row r="150" spans="2:65" s="1" customFormat="1" ht="22.5" customHeight="1">
      <c r="B150" s="34"/>
      <c r="C150" s="175" t="s">
        <v>253</v>
      </c>
      <c r="D150" s="175" t="s">
        <v>191</v>
      </c>
      <c r="E150" s="176" t="s">
        <v>331</v>
      </c>
      <c r="F150" s="251" t="s">
        <v>380</v>
      </c>
      <c r="G150" s="251"/>
      <c r="H150" s="251"/>
      <c r="I150" s="251"/>
      <c r="J150" s="177" t="s">
        <v>188</v>
      </c>
      <c r="K150" s="178">
        <v>1</v>
      </c>
      <c r="L150" s="252">
        <v>0</v>
      </c>
      <c r="M150" s="253"/>
      <c r="N150" s="254">
        <f t="shared" si="15"/>
        <v>0</v>
      </c>
      <c r="O150" s="250"/>
      <c r="P150" s="250"/>
      <c r="Q150" s="250"/>
      <c r="R150" s="36"/>
      <c r="T150" s="171" t="s">
        <v>20</v>
      </c>
      <c r="U150" s="43" t="s">
        <v>43</v>
      </c>
      <c r="V150" s="35"/>
      <c r="W150" s="172">
        <f t="shared" si="16"/>
        <v>0</v>
      </c>
      <c r="X150" s="172">
        <v>0</v>
      </c>
      <c r="Y150" s="172">
        <f t="shared" si="17"/>
        <v>0</v>
      </c>
      <c r="Z150" s="172">
        <v>0</v>
      </c>
      <c r="AA150" s="173">
        <f t="shared" si="18"/>
        <v>0</v>
      </c>
      <c r="AR150" s="17" t="s">
        <v>359</v>
      </c>
      <c r="AT150" s="17" t="s">
        <v>191</v>
      </c>
      <c r="AU150" s="17" t="s">
        <v>129</v>
      </c>
      <c r="AY150" s="17" t="s">
        <v>150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7" t="s">
        <v>129</v>
      </c>
      <c r="BK150" s="174">
        <f t="shared" si="24"/>
        <v>0</v>
      </c>
      <c r="BL150" s="17" t="s">
        <v>343</v>
      </c>
      <c r="BM150" s="17" t="s">
        <v>381</v>
      </c>
    </row>
    <row r="151" spans="2:65" s="1" customFormat="1" ht="44.25" customHeight="1">
      <c r="B151" s="34"/>
      <c r="C151" s="175" t="s">
        <v>257</v>
      </c>
      <c r="D151" s="175" t="s">
        <v>191</v>
      </c>
      <c r="E151" s="176" t="s">
        <v>334</v>
      </c>
      <c r="F151" s="251" t="s">
        <v>382</v>
      </c>
      <c r="G151" s="251"/>
      <c r="H151" s="251"/>
      <c r="I151" s="251"/>
      <c r="J151" s="177" t="s">
        <v>188</v>
      </c>
      <c r="K151" s="178">
        <v>4</v>
      </c>
      <c r="L151" s="252">
        <v>0</v>
      </c>
      <c r="M151" s="253"/>
      <c r="N151" s="254">
        <f t="shared" si="15"/>
        <v>0</v>
      </c>
      <c r="O151" s="250"/>
      <c r="P151" s="250"/>
      <c r="Q151" s="250"/>
      <c r="R151" s="36"/>
      <c r="T151" s="171" t="s">
        <v>20</v>
      </c>
      <c r="U151" s="43" t="s">
        <v>43</v>
      </c>
      <c r="V151" s="35"/>
      <c r="W151" s="172">
        <f t="shared" si="16"/>
        <v>0</v>
      </c>
      <c r="X151" s="172">
        <v>0</v>
      </c>
      <c r="Y151" s="172">
        <f t="shared" si="17"/>
        <v>0</v>
      </c>
      <c r="Z151" s="172">
        <v>0</v>
      </c>
      <c r="AA151" s="173">
        <f t="shared" si="18"/>
        <v>0</v>
      </c>
      <c r="AR151" s="17" t="s">
        <v>359</v>
      </c>
      <c r="AT151" s="17" t="s">
        <v>191</v>
      </c>
      <c r="AU151" s="17" t="s">
        <v>129</v>
      </c>
      <c r="AY151" s="17" t="s">
        <v>150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7" t="s">
        <v>129</v>
      </c>
      <c r="BK151" s="174">
        <f t="shared" si="24"/>
        <v>0</v>
      </c>
      <c r="BL151" s="17" t="s">
        <v>343</v>
      </c>
      <c r="BM151" s="17" t="s">
        <v>383</v>
      </c>
    </row>
    <row r="152" spans="2:65" s="1" customFormat="1" ht="44.25" customHeight="1">
      <c r="B152" s="34"/>
      <c r="C152" s="175" t="s">
        <v>261</v>
      </c>
      <c r="D152" s="175" t="s">
        <v>191</v>
      </c>
      <c r="E152" s="176" t="s">
        <v>337</v>
      </c>
      <c r="F152" s="251" t="s">
        <v>382</v>
      </c>
      <c r="G152" s="251"/>
      <c r="H152" s="251"/>
      <c r="I152" s="251"/>
      <c r="J152" s="177" t="s">
        <v>188</v>
      </c>
      <c r="K152" s="178">
        <v>4</v>
      </c>
      <c r="L152" s="252">
        <v>0</v>
      </c>
      <c r="M152" s="253"/>
      <c r="N152" s="254">
        <f t="shared" si="15"/>
        <v>0</v>
      </c>
      <c r="O152" s="250"/>
      <c r="P152" s="250"/>
      <c r="Q152" s="250"/>
      <c r="R152" s="36"/>
      <c r="T152" s="171" t="s">
        <v>20</v>
      </c>
      <c r="U152" s="43" t="s">
        <v>43</v>
      </c>
      <c r="V152" s="35"/>
      <c r="W152" s="172">
        <f t="shared" si="16"/>
        <v>0</v>
      </c>
      <c r="X152" s="172">
        <v>0</v>
      </c>
      <c r="Y152" s="172">
        <f t="shared" si="17"/>
        <v>0</v>
      </c>
      <c r="Z152" s="172">
        <v>0</v>
      </c>
      <c r="AA152" s="173">
        <f t="shared" si="18"/>
        <v>0</v>
      </c>
      <c r="AR152" s="17" t="s">
        <v>359</v>
      </c>
      <c r="AT152" s="17" t="s">
        <v>191</v>
      </c>
      <c r="AU152" s="17" t="s">
        <v>129</v>
      </c>
      <c r="AY152" s="17" t="s">
        <v>150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7" t="s">
        <v>129</v>
      </c>
      <c r="BK152" s="174">
        <f t="shared" si="24"/>
        <v>0</v>
      </c>
      <c r="BL152" s="17" t="s">
        <v>343</v>
      </c>
      <c r="BM152" s="17" t="s">
        <v>384</v>
      </c>
    </row>
    <row r="153" spans="2:65" s="1" customFormat="1" ht="31.5" customHeight="1">
      <c r="B153" s="34"/>
      <c r="C153" s="175" t="s">
        <v>265</v>
      </c>
      <c r="D153" s="175" t="s">
        <v>191</v>
      </c>
      <c r="E153" s="176" t="s">
        <v>385</v>
      </c>
      <c r="F153" s="251" t="s">
        <v>386</v>
      </c>
      <c r="G153" s="251"/>
      <c r="H153" s="251"/>
      <c r="I153" s="251"/>
      <c r="J153" s="177" t="s">
        <v>188</v>
      </c>
      <c r="K153" s="178">
        <v>8</v>
      </c>
      <c r="L153" s="252">
        <v>0</v>
      </c>
      <c r="M153" s="253"/>
      <c r="N153" s="254">
        <f t="shared" si="15"/>
        <v>0</v>
      </c>
      <c r="O153" s="250"/>
      <c r="P153" s="250"/>
      <c r="Q153" s="250"/>
      <c r="R153" s="36"/>
      <c r="T153" s="171" t="s">
        <v>20</v>
      </c>
      <c r="U153" s="43" t="s">
        <v>43</v>
      </c>
      <c r="V153" s="35"/>
      <c r="W153" s="172">
        <f t="shared" si="16"/>
        <v>0</v>
      </c>
      <c r="X153" s="172">
        <v>0</v>
      </c>
      <c r="Y153" s="172">
        <f t="shared" si="17"/>
        <v>0</v>
      </c>
      <c r="Z153" s="172">
        <v>0</v>
      </c>
      <c r="AA153" s="173">
        <f t="shared" si="18"/>
        <v>0</v>
      </c>
      <c r="AR153" s="17" t="s">
        <v>359</v>
      </c>
      <c r="AT153" s="17" t="s">
        <v>191</v>
      </c>
      <c r="AU153" s="17" t="s">
        <v>129</v>
      </c>
      <c r="AY153" s="17" t="s">
        <v>150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17" t="s">
        <v>129</v>
      </c>
      <c r="BK153" s="174">
        <f t="shared" si="24"/>
        <v>0</v>
      </c>
      <c r="BL153" s="17" t="s">
        <v>343</v>
      </c>
      <c r="BM153" s="17" t="s">
        <v>387</v>
      </c>
    </row>
    <row r="154" spans="2:65" s="1" customFormat="1" ht="22.5" customHeight="1">
      <c r="B154" s="34"/>
      <c r="C154" s="175" t="s">
        <v>269</v>
      </c>
      <c r="D154" s="175" t="s">
        <v>191</v>
      </c>
      <c r="E154" s="176" t="s">
        <v>388</v>
      </c>
      <c r="F154" s="251" t="s">
        <v>389</v>
      </c>
      <c r="G154" s="251"/>
      <c r="H154" s="251"/>
      <c r="I154" s="251"/>
      <c r="J154" s="177" t="s">
        <v>188</v>
      </c>
      <c r="K154" s="178">
        <v>8</v>
      </c>
      <c r="L154" s="252">
        <v>0</v>
      </c>
      <c r="M154" s="253"/>
      <c r="N154" s="254">
        <f t="shared" si="15"/>
        <v>0</v>
      </c>
      <c r="O154" s="250"/>
      <c r="P154" s="250"/>
      <c r="Q154" s="250"/>
      <c r="R154" s="36"/>
      <c r="T154" s="171" t="s">
        <v>20</v>
      </c>
      <c r="U154" s="43" t="s">
        <v>43</v>
      </c>
      <c r="V154" s="35"/>
      <c r="W154" s="172">
        <f t="shared" si="16"/>
        <v>0</v>
      </c>
      <c r="X154" s="172">
        <v>0</v>
      </c>
      <c r="Y154" s="172">
        <f t="shared" si="17"/>
        <v>0</v>
      </c>
      <c r="Z154" s="172">
        <v>0</v>
      </c>
      <c r="AA154" s="173">
        <f t="shared" si="18"/>
        <v>0</v>
      </c>
      <c r="AR154" s="17" t="s">
        <v>359</v>
      </c>
      <c r="AT154" s="17" t="s">
        <v>191</v>
      </c>
      <c r="AU154" s="17" t="s">
        <v>129</v>
      </c>
      <c r="AY154" s="17" t="s">
        <v>150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17" t="s">
        <v>129</v>
      </c>
      <c r="BK154" s="174">
        <f t="shared" si="24"/>
        <v>0</v>
      </c>
      <c r="BL154" s="17" t="s">
        <v>343</v>
      </c>
      <c r="BM154" s="17" t="s">
        <v>390</v>
      </c>
    </row>
    <row r="155" spans="2:65" s="1" customFormat="1" ht="22.5" customHeight="1">
      <c r="B155" s="34"/>
      <c r="C155" s="175" t="s">
        <v>277</v>
      </c>
      <c r="D155" s="175" t="s">
        <v>191</v>
      </c>
      <c r="E155" s="176" t="s">
        <v>391</v>
      </c>
      <c r="F155" s="251" t="s">
        <v>392</v>
      </c>
      <c r="G155" s="251"/>
      <c r="H155" s="251"/>
      <c r="I155" s="251"/>
      <c r="J155" s="177" t="s">
        <v>188</v>
      </c>
      <c r="K155" s="178">
        <v>4</v>
      </c>
      <c r="L155" s="252">
        <v>0</v>
      </c>
      <c r="M155" s="253"/>
      <c r="N155" s="254">
        <f t="shared" si="15"/>
        <v>0</v>
      </c>
      <c r="O155" s="250"/>
      <c r="P155" s="250"/>
      <c r="Q155" s="250"/>
      <c r="R155" s="36"/>
      <c r="T155" s="171" t="s">
        <v>20</v>
      </c>
      <c r="U155" s="43" t="s">
        <v>43</v>
      </c>
      <c r="V155" s="35"/>
      <c r="W155" s="172">
        <f t="shared" si="16"/>
        <v>0</v>
      </c>
      <c r="X155" s="172">
        <v>0</v>
      </c>
      <c r="Y155" s="172">
        <f t="shared" si="17"/>
        <v>0</v>
      </c>
      <c r="Z155" s="172">
        <v>0</v>
      </c>
      <c r="AA155" s="173">
        <f t="shared" si="18"/>
        <v>0</v>
      </c>
      <c r="AR155" s="17" t="s">
        <v>359</v>
      </c>
      <c r="AT155" s="17" t="s">
        <v>191</v>
      </c>
      <c r="AU155" s="17" t="s">
        <v>129</v>
      </c>
      <c r="AY155" s="17" t="s">
        <v>150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17" t="s">
        <v>129</v>
      </c>
      <c r="BK155" s="174">
        <f t="shared" si="24"/>
        <v>0</v>
      </c>
      <c r="BL155" s="17" t="s">
        <v>343</v>
      </c>
      <c r="BM155" s="17" t="s">
        <v>393</v>
      </c>
    </row>
    <row r="156" spans="2:65" s="1" customFormat="1" ht="22.5" customHeight="1">
      <c r="B156" s="34"/>
      <c r="C156" s="175" t="s">
        <v>279</v>
      </c>
      <c r="D156" s="175" t="s">
        <v>191</v>
      </c>
      <c r="E156" s="176" t="s">
        <v>394</v>
      </c>
      <c r="F156" s="251" t="s">
        <v>395</v>
      </c>
      <c r="G156" s="251"/>
      <c r="H156" s="251"/>
      <c r="I156" s="251"/>
      <c r="J156" s="177" t="s">
        <v>188</v>
      </c>
      <c r="K156" s="178">
        <v>2</v>
      </c>
      <c r="L156" s="252">
        <v>0</v>
      </c>
      <c r="M156" s="253"/>
      <c r="N156" s="254">
        <f t="shared" si="15"/>
        <v>0</v>
      </c>
      <c r="O156" s="250"/>
      <c r="P156" s="250"/>
      <c r="Q156" s="250"/>
      <c r="R156" s="36"/>
      <c r="T156" s="171" t="s">
        <v>20</v>
      </c>
      <c r="U156" s="43" t="s">
        <v>43</v>
      </c>
      <c r="V156" s="35"/>
      <c r="W156" s="172">
        <f t="shared" si="16"/>
        <v>0</v>
      </c>
      <c r="X156" s="172">
        <v>0</v>
      </c>
      <c r="Y156" s="172">
        <f t="shared" si="17"/>
        <v>0</v>
      </c>
      <c r="Z156" s="172">
        <v>0</v>
      </c>
      <c r="AA156" s="173">
        <f t="shared" si="18"/>
        <v>0</v>
      </c>
      <c r="AR156" s="17" t="s">
        <v>359</v>
      </c>
      <c r="AT156" s="17" t="s">
        <v>191</v>
      </c>
      <c r="AU156" s="17" t="s">
        <v>129</v>
      </c>
      <c r="AY156" s="17" t="s">
        <v>150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17" t="s">
        <v>129</v>
      </c>
      <c r="BK156" s="174">
        <f t="shared" si="24"/>
        <v>0</v>
      </c>
      <c r="BL156" s="17" t="s">
        <v>343</v>
      </c>
      <c r="BM156" s="17" t="s">
        <v>396</v>
      </c>
    </row>
    <row r="157" spans="2:65" s="1" customFormat="1" ht="22.5" customHeight="1">
      <c r="B157" s="34"/>
      <c r="C157" s="175" t="s">
        <v>300</v>
      </c>
      <c r="D157" s="175" t="s">
        <v>191</v>
      </c>
      <c r="E157" s="176" t="s">
        <v>397</v>
      </c>
      <c r="F157" s="251" t="s">
        <v>398</v>
      </c>
      <c r="G157" s="251"/>
      <c r="H157" s="251"/>
      <c r="I157" s="251"/>
      <c r="J157" s="177" t="s">
        <v>188</v>
      </c>
      <c r="K157" s="178">
        <v>6</v>
      </c>
      <c r="L157" s="252">
        <v>0</v>
      </c>
      <c r="M157" s="253"/>
      <c r="N157" s="254">
        <f t="shared" si="15"/>
        <v>0</v>
      </c>
      <c r="O157" s="250"/>
      <c r="P157" s="250"/>
      <c r="Q157" s="250"/>
      <c r="R157" s="36"/>
      <c r="T157" s="171" t="s">
        <v>20</v>
      </c>
      <c r="U157" s="43" t="s">
        <v>43</v>
      </c>
      <c r="V157" s="35"/>
      <c r="W157" s="172">
        <f t="shared" si="16"/>
        <v>0</v>
      </c>
      <c r="X157" s="172">
        <v>0</v>
      </c>
      <c r="Y157" s="172">
        <f t="shared" si="17"/>
        <v>0</v>
      </c>
      <c r="Z157" s="172">
        <v>0</v>
      </c>
      <c r="AA157" s="173">
        <f t="shared" si="18"/>
        <v>0</v>
      </c>
      <c r="AR157" s="17" t="s">
        <v>359</v>
      </c>
      <c r="AT157" s="17" t="s">
        <v>191</v>
      </c>
      <c r="AU157" s="17" t="s">
        <v>129</v>
      </c>
      <c r="AY157" s="17" t="s">
        <v>150</v>
      </c>
      <c r="BE157" s="109">
        <f t="shared" si="19"/>
        <v>0</v>
      </c>
      <c r="BF157" s="109">
        <f t="shared" si="20"/>
        <v>0</v>
      </c>
      <c r="BG157" s="109">
        <f t="shared" si="21"/>
        <v>0</v>
      </c>
      <c r="BH157" s="109">
        <f t="shared" si="22"/>
        <v>0</v>
      </c>
      <c r="BI157" s="109">
        <f t="shared" si="23"/>
        <v>0</v>
      </c>
      <c r="BJ157" s="17" t="s">
        <v>129</v>
      </c>
      <c r="BK157" s="174">
        <f t="shared" si="24"/>
        <v>0</v>
      </c>
      <c r="BL157" s="17" t="s">
        <v>343</v>
      </c>
      <c r="BM157" s="17" t="s">
        <v>399</v>
      </c>
    </row>
    <row r="158" spans="2:65" s="1" customFormat="1" ht="31.5" customHeight="1">
      <c r="B158" s="34"/>
      <c r="C158" s="175" t="s">
        <v>167</v>
      </c>
      <c r="D158" s="175" t="s">
        <v>191</v>
      </c>
      <c r="E158" s="176" t="s">
        <v>400</v>
      </c>
      <c r="F158" s="251" t="s">
        <v>401</v>
      </c>
      <c r="G158" s="251"/>
      <c r="H158" s="251"/>
      <c r="I158" s="251"/>
      <c r="J158" s="177" t="s">
        <v>219</v>
      </c>
      <c r="K158" s="178">
        <v>198</v>
      </c>
      <c r="L158" s="252">
        <v>0</v>
      </c>
      <c r="M158" s="253"/>
      <c r="N158" s="254">
        <f t="shared" si="15"/>
        <v>0</v>
      </c>
      <c r="O158" s="250"/>
      <c r="P158" s="250"/>
      <c r="Q158" s="250"/>
      <c r="R158" s="36"/>
      <c r="T158" s="171" t="s">
        <v>20</v>
      </c>
      <c r="U158" s="43" t="s">
        <v>43</v>
      </c>
      <c r="V158" s="35"/>
      <c r="W158" s="172">
        <f t="shared" si="16"/>
        <v>0</v>
      </c>
      <c r="X158" s="172">
        <v>1.3999999999999999E-4</v>
      </c>
      <c r="Y158" s="172">
        <f t="shared" si="17"/>
        <v>2.7719999999999998E-2</v>
      </c>
      <c r="Z158" s="172">
        <v>0</v>
      </c>
      <c r="AA158" s="173">
        <f t="shared" si="18"/>
        <v>0</v>
      </c>
      <c r="AR158" s="17" t="s">
        <v>359</v>
      </c>
      <c r="AT158" s="17" t="s">
        <v>191</v>
      </c>
      <c r="AU158" s="17" t="s">
        <v>129</v>
      </c>
      <c r="AY158" s="17" t="s">
        <v>150</v>
      </c>
      <c r="BE158" s="109">
        <f t="shared" si="19"/>
        <v>0</v>
      </c>
      <c r="BF158" s="109">
        <f t="shared" si="20"/>
        <v>0</v>
      </c>
      <c r="BG158" s="109">
        <f t="shared" si="21"/>
        <v>0</v>
      </c>
      <c r="BH158" s="109">
        <f t="shared" si="22"/>
        <v>0</v>
      </c>
      <c r="BI158" s="109">
        <f t="shared" si="23"/>
        <v>0</v>
      </c>
      <c r="BJ158" s="17" t="s">
        <v>129</v>
      </c>
      <c r="BK158" s="174">
        <f t="shared" si="24"/>
        <v>0</v>
      </c>
      <c r="BL158" s="17" t="s">
        <v>343</v>
      </c>
      <c r="BM158" s="17" t="s">
        <v>402</v>
      </c>
    </row>
    <row r="159" spans="2:65" s="1" customFormat="1" ht="22.5" customHeight="1">
      <c r="B159" s="34"/>
      <c r="C159" s="175" t="s">
        <v>199</v>
      </c>
      <c r="D159" s="175" t="s">
        <v>191</v>
      </c>
      <c r="E159" s="176" t="s">
        <v>403</v>
      </c>
      <c r="F159" s="251" t="s">
        <v>404</v>
      </c>
      <c r="G159" s="251"/>
      <c r="H159" s="251"/>
      <c r="I159" s="251"/>
      <c r="J159" s="177" t="s">
        <v>405</v>
      </c>
      <c r="K159" s="178">
        <v>6</v>
      </c>
      <c r="L159" s="252">
        <v>0</v>
      </c>
      <c r="M159" s="253"/>
      <c r="N159" s="254">
        <f t="shared" si="15"/>
        <v>0</v>
      </c>
      <c r="O159" s="250"/>
      <c r="P159" s="250"/>
      <c r="Q159" s="250"/>
      <c r="R159" s="36"/>
      <c r="T159" s="171" t="s">
        <v>20</v>
      </c>
      <c r="U159" s="43" t="s">
        <v>43</v>
      </c>
      <c r="V159" s="35"/>
      <c r="W159" s="172">
        <f t="shared" si="16"/>
        <v>0</v>
      </c>
      <c r="X159" s="172">
        <v>0</v>
      </c>
      <c r="Y159" s="172">
        <f t="shared" si="17"/>
        <v>0</v>
      </c>
      <c r="Z159" s="172">
        <v>0</v>
      </c>
      <c r="AA159" s="173">
        <f t="shared" si="18"/>
        <v>0</v>
      </c>
      <c r="AR159" s="17" t="s">
        <v>359</v>
      </c>
      <c r="AT159" s="17" t="s">
        <v>191</v>
      </c>
      <c r="AU159" s="17" t="s">
        <v>129</v>
      </c>
      <c r="AY159" s="17" t="s">
        <v>150</v>
      </c>
      <c r="BE159" s="109">
        <f t="shared" si="19"/>
        <v>0</v>
      </c>
      <c r="BF159" s="109">
        <f t="shared" si="20"/>
        <v>0</v>
      </c>
      <c r="BG159" s="109">
        <f t="shared" si="21"/>
        <v>0</v>
      </c>
      <c r="BH159" s="109">
        <f t="shared" si="22"/>
        <v>0</v>
      </c>
      <c r="BI159" s="109">
        <f t="shared" si="23"/>
        <v>0</v>
      </c>
      <c r="BJ159" s="17" t="s">
        <v>129</v>
      </c>
      <c r="BK159" s="174">
        <f t="shared" si="24"/>
        <v>0</v>
      </c>
      <c r="BL159" s="17" t="s">
        <v>343</v>
      </c>
      <c r="BM159" s="17" t="s">
        <v>406</v>
      </c>
    </row>
    <row r="160" spans="2:65" s="1" customFormat="1" ht="31.5" customHeight="1">
      <c r="B160" s="34"/>
      <c r="C160" s="175" t="s">
        <v>207</v>
      </c>
      <c r="D160" s="175" t="s">
        <v>191</v>
      </c>
      <c r="E160" s="176" t="s">
        <v>407</v>
      </c>
      <c r="F160" s="251" t="s">
        <v>408</v>
      </c>
      <c r="G160" s="251"/>
      <c r="H160" s="251"/>
      <c r="I160" s="251"/>
      <c r="J160" s="177" t="s">
        <v>405</v>
      </c>
      <c r="K160" s="178">
        <v>110</v>
      </c>
      <c r="L160" s="252">
        <v>0</v>
      </c>
      <c r="M160" s="253"/>
      <c r="N160" s="254">
        <f t="shared" si="15"/>
        <v>0</v>
      </c>
      <c r="O160" s="250"/>
      <c r="P160" s="250"/>
      <c r="Q160" s="250"/>
      <c r="R160" s="36"/>
      <c r="T160" s="171" t="s">
        <v>20</v>
      </c>
      <c r="U160" s="43" t="s">
        <v>43</v>
      </c>
      <c r="V160" s="35"/>
      <c r="W160" s="172">
        <f t="shared" si="16"/>
        <v>0</v>
      </c>
      <c r="X160" s="172">
        <v>1E-3</v>
      </c>
      <c r="Y160" s="172">
        <f t="shared" si="17"/>
        <v>0.11</v>
      </c>
      <c r="Z160" s="172">
        <v>0</v>
      </c>
      <c r="AA160" s="173">
        <f t="shared" si="18"/>
        <v>0</v>
      </c>
      <c r="AR160" s="17" t="s">
        <v>359</v>
      </c>
      <c r="AT160" s="17" t="s">
        <v>191</v>
      </c>
      <c r="AU160" s="17" t="s">
        <v>129</v>
      </c>
      <c r="AY160" s="17" t="s">
        <v>150</v>
      </c>
      <c r="BE160" s="109">
        <f t="shared" si="19"/>
        <v>0</v>
      </c>
      <c r="BF160" s="109">
        <f t="shared" si="20"/>
        <v>0</v>
      </c>
      <c r="BG160" s="109">
        <f t="shared" si="21"/>
        <v>0</v>
      </c>
      <c r="BH160" s="109">
        <f t="shared" si="22"/>
        <v>0</v>
      </c>
      <c r="BI160" s="109">
        <f t="shared" si="23"/>
        <v>0</v>
      </c>
      <c r="BJ160" s="17" t="s">
        <v>129</v>
      </c>
      <c r="BK160" s="174">
        <f t="shared" si="24"/>
        <v>0</v>
      </c>
      <c r="BL160" s="17" t="s">
        <v>343</v>
      </c>
      <c r="BM160" s="17" t="s">
        <v>409</v>
      </c>
    </row>
    <row r="161" spans="2:65" s="1" customFormat="1" ht="22.5" customHeight="1">
      <c r="B161" s="34"/>
      <c r="C161" s="175" t="s">
        <v>410</v>
      </c>
      <c r="D161" s="175" t="s">
        <v>191</v>
      </c>
      <c r="E161" s="176" t="s">
        <v>411</v>
      </c>
      <c r="F161" s="251" t="s">
        <v>412</v>
      </c>
      <c r="G161" s="251"/>
      <c r="H161" s="251"/>
      <c r="I161" s="251"/>
      <c r="J161" s="177" t="s">
        <v>219</v>
      </c>
      <c r="K161" s="178">
        <v>100</v>
      </c>
      <c r="L161" s="252">
        <v>0</v>
      </c>
      <c r="M161" s="253"/>
      <c r="N161" s="254">
        <f t="shared" si="15"/>
        <v>0</v>
      </c>
      <c r="O161" s="250"/>
      <c r="P161" s="250"/>
      <c r="Q161" s="250"/>
      <c r="R161" s="36"/>
      <c r="T161" s="171" t="s">
        <v>20</v>
      </c>
      <c r="U161" s="43" t="s">
        <v>43</v>
      </c>
      <c r="V161" s="35"/>
      <c r="W161" s="172">
        <f t="shared" si="16"/>
        <v>0</v>
      </c>
      <c r="X161" s="172">
        <v>0</v>
      </c>
      <c r="Y161" s="172">
        <f t="shared" si="17"/>
        <v>0</v>
      </c>
      <c r="Z161" s="172">
        <v>0</v>
      </c>
      <c r="AA161" s="173">
        <f t="shared" si="18"/>
        <v>0</v>
      </c>
      <c r="AR161" s="17" t="s">
        <v>359</v>
      </c>
      <c r="AT161" s="17" t="s">
        <v>191</v>
      </c>
      <c r="AU161" s="17" t="s">
        <v>129</v>
      </c>
      <c r="AY161" s="17" t="s">
        <v>150</v>
      </c>
      <c r="BE161" s="109">
        <f t="shared" si="19"/>
        <v>0</v>
      </c>
      <c r="BF161" s="109">
        <f t="shared" si="20"/>
        <v>0</v>
      </c>
      <c r="BG161" s="109">
        <f t="shared" si="21"/>
        <v>0</v>
      </c>
      <c r="BH161" s="109">
        <f t="shared" si="22"/>
        <v>0</v>
      </c>
      <c r="BI161" s="109">
        <f t="shared" si="23"/>
        <v>0</v>
      </c>
      <c r="BJ161" s="17" t="s">
        <v>129</v>
      </c>
      <c r="BK161" s="174">
        <f t="shared" si="24"/>
        <v>0</v>
      </c>
      <c r="BL161" s="17" t="s">
        <v>343</v>
      </c>
      <c r="BM161" s="17" t="s">
        <v>413</v>
      </c>
    </row>
    <row r="162" spans="2:65" s="1" customFormat="1" ht="31.5" customHeight="1">
      <c r="B162" s="34"/>
      <c r="C162" s="175" t="s">
        <v>414</v>
      </c>
      <c r="D162" s="175" t="s">
        <v>191</v>
      </c>
      <c r="E162" s="176" t="s">
        <v>415</v>
      </c>
      <c r="F162" s="251" t="s">
        <v>416</v>
      </c>
      <c r="G162" s="251"/>
      <c r="H162" s="251"/>
      <c r="I162" s="251"/>
      <c r="J162" s="177" t="s">
        <v>219</v>
      </c>
      <c r="K162" s="178">
        <v>120</v>
      </c>
      <c r="L162" s="252">
        <v>0</v>
      </c>
      <c r="M162" s="253"/>
      <c r="N162" s="254">
        <f t="shared" si="15"/>
        <v>0</v>
      </c>
      <c r="O162" s="250"/>
      <c r="P162" s="250"/>
      <c r="Q162" s="250"/>
      <c r="R162" s="36"/>
      <c r="T162" s="171" t="s">
        <v>20</v>
      </c>
      <c r="U162" s="43" t="s">
        <v>43</v>
      </c>
      <c r="V162" s="35"/>
      <c r="W162" s="172">
        <f t="shared" si="16"/>
        <v>0</v>
      </c>
      <c r="X162" s="172">
        <v>2.7E-4</v>
      </c>
      <c r="Y162" s="172">
        <f t="shared" si="17"/>
        <v>3.2399999999999998E-2</v>
      </c>
      <c r="Z162" s="172">
        <v>0</v>
      </c>
      <c r="AA162" s="173">
        <f t="shared" si="18"/>
        <v>0</v>
      </c>
      <c r="AR162" s="17" t="s">
        <v>359</v>
      </c>
      <c r="AT162" s="17" t="s">
        <v>191</v>
      </c>
      <c r="AU162" s="17" t="s">
        <v>129</v>
      </c>
      <c r="AY162" s="17" t="s">
        <v>150</v>
      </c>
      <c r="BE162" s="109">
        <f t="shared" si="19"/>
        <v>0</v>
      </c>
      <c r="BF162" s="109">
        <f t="shared" si="20"/>
        <v>0</v>
      </c>
      <c r="BG162" s="109">
        <f t="shared" si="21"/>
        <v>0</v>
      </c>
      <c r="BH162" s="109">
        <f t="shared" si="22"/>
        <v>0</v>
      </c>
      <c r="BI162" s="109">
        <f t="shared" si="23"/>
        <v>0</v>
      </c>
      <c r="BJ162" s="17" t="s">
        <v>129</v>
      </c>
      <c r="BK162" s="174">
        <f t="shared" si="24"/>
        <v>0</v>
      </c>
      <c r="BL162" s="17" t="s">
        <v>343</v>
      </c>
      <c r="BM162" s="17" t="s">
        <v>417</v>
      </c>
    </row>
    <row r="163" spans="2:65" s="1" customFormat="1" ht="31.5" customHeight="1">
      <c r="B163" s="34"/>
      <c r="C163" s="175" t="s">
        <v>418</v>
      </c>
      <c r="D163" s="175" t="s">
        <v>191</v>
      </c>
      <c r="E163" s="176" t="s">
        <v>419</v>
      </c>
      <c r="F163" s="251" t="s">
        <v>420</v>
      </c>
      <c r="G163" s="251"/>
      <c r="H163" s="251"/>
      <c r="I163" s="251"/>
      <c r="J163" s="177" t="s">
        <v>188</v>
      </c>
      <c r="K163" s="178">
        <v>4</v>
      </c>
      <c r="L163" s="252">
        <v>0</v>
      </c>
      <c r="M163" s="253"/>
      <c r="N163" s="254">
        <f t="shared" si="15"/>
        <v>0</v>
      </c>
      <c r="O163" s="250"/>
      <c r="P163" s="250"/>
      <c r="Q163" s="250"/>
      <c r="R163" s="36"/>
      <c r="T163" s="171" t="s">
        <v>20</v>
      </c>
      <c r="U163" s="43" t="s">
        <v>43</v>
      </c>
      <c r="V163" s="35"/>
      <c r="W163" s="172">
        <f t="shared" si="16"/>
        <v>0</v>
      </c>
      <c r="X163" s="172">
        <v>0</v>
      </c>
      <c r="Y163" s="172">
        <f t="shared" si="17"/>
        <v>0</v>
      </c>
      <c r="Z163" s="172">
        <v>0</v>
      </c>
      <c r="AA163" s="173">
        <f t="shared" si="18"/>
        <v>0</v>
      </c>
      <c r="AR163" s="17" t="s">
        <v>359</v>
      </c>
      <c r="AT163" s="17" t="s">
        <v>191</v>
      </c>
      <c r="AU163" s="17" t="s">
        <v>129</v>
      </c>
      <c r="AY163" s="17" t="s">
        <v>150</v>
      </c>
      <c r="BE163" s="109">
        <f t="shared" si="19"/>
        <v>0</v>
      </c>
      <c r="BF163" s="109">
        <f t="shared" si="20"/>
        <v>0</v>
      </c>
      <c r="BG163" s="109">
        <f t="shared" si="21"/>
        <v>0</v>
      </c>
      <c r="BH163" s="109">
        <f t="shared" si="22"/>
        <v>0</v>
      </c>
      <c r="BI163" s="109">
        <f t="shared" si="23"/>
        <v>0</v>
      </c>
      <c r="BJ163" s="17" t="s">
        <v>129</v>
      </c>
      <c r="BK163" s="174">
        <f t="shared" si="24"/>
        <v>0</v>
      </c>
      <c r="BL163" s="17" t="s">
        <v>343</v>
      </c>
      <c r="BM163" s="17" t="s">
        <v>421</v>
      </c>
    </row>
    <row r="164" spans="2:65" s="1" customFormat="1" ht="22.5" customHeight="1">
      <c r="B164" s="34"/>
      <c r="C164" s="175" t="s">
        <v>422</v>
      </c>
      <c r="D164" s="175" t="s">
        <v>191</v>
      </c>
      <c r="E164" s="176" t="s">
        <v>423</v>
      </c>
      <c r="F164" s="251" t="s">
        <v>424</v>
      </c>
      <c r="G164" s="251"/>
      <c r="H164" s="251"/>
      <c r="I164" s="251"/>
      <c r="J164" s="177" t="s">
        <v>188</v>
      </c>
      <c r="K164" s="178">
        <v>4</v>
      </c>
      <c r="L164" s="252">
        <v>0</v>
      </c>
      <c r="M164" s="253"/>
      <c r="N164" s="254">
        <f t="shared" si="15"/>
        <v>0</v>
      </c>
      <c r="O164" s="250"/>
      <c r="P164" s="250"/>
      <c r="Q164" s="250"/>
      <c r="R164" s="36"/>
      <c r="T164" s="171" t="s">
        <v>20</v>
      </c>
      <c r="U164" s="43" t="s">
        <v>43</v>
      </c>
      <c r="V164" s="35"/>
      <c r="W164" s="172">
        <f t="shared" si="16"/>
        <v>0</v>
      </c>
      <c r="X164" s="172">
        <v>0</v>
      </c>
      <c r="Y164" s="172">
        <f t="shared" si="17"/>
        <v>0</v>
      </c>
      <c r="Z164" s="172">
        <v>0</v>
      </c>
      <c r="AA164" s="173">
        <f t="shared" si="18"/>
        <v>0</v>
      </c>
      <c r="AR164" s="17" t="s">
        <v>359</v>
      </c>
      <c r="AT164" s="17" t="s">
        <v>191</v>
      </c>
      <c r="AU164" s="17" t="s">
        <v>129</v>
      </c>
      <c r="AY164" s="17" t="s">
        <v>150</v>
      </c>
      <c r="BE164" s="109">
        <f t="shared" si="19"/>
        <v>0</v>
      </c>
      <c r="BF164" s="109">
        <f t="shared" si="20"/>
        <v>0</v>
      </c>
      <c r="BG164" s="109">
        <f t="shared" si="21"/>
        <v>0</v>
      </c>
      <c r="BH164" s="109">
        <f t="shared" si="22"/>
        <v>0</v>
      </c>
      <c r="BI164" s="109">
        <f t="shared" si="23"/>
        <v>0</v>
      </c>
      <c r="BJ164" s="17" t="s">
        <v>129</v>
      </c>
      <c r="BK164" s="174">
        <f t="shared" si="24"/>
        <v>0</v>
      </c>
      <c r="BL164" s="17" t="s">
        <v>343</v>
      </c>
      <c r="BM164" s="17" t="s">
        <v>425</v>
      </c>
    </row>
    <row r="165" spans="2:65" s="1" customFormat="1" ht="22.5" customHeight="1">
      <c r="B165" s="34"/>
      <c r="C165" s="175" t="s">
        <v>426</v>
      </c>
      <c r="D165" s="175" t="s">
        <v>191</v>
      </c>
      <c r="E165" s="176" t="s">
        <v>427</v>
      </c>
      <c r="F165" s="251" t="s">
        <v>428</v>
      </c>
      <c r="G165" s="251"/>
      <c r="H165" s="251"/>
      <c r="I165" s="251"/>
      <c r="J165" s="177" t="s">
        <v>154</v>
      </c>
      <c r="K165" s="178">
        <v>4</v>
      </c>
      <c r="L165" s="252">
        <v>0</v>
      </c>
      <c r="M165" s="253"/>
      <c r="N165" s="254">
        <f t="shared" si="15"/>
        <v>0</v>
      </c>
      <c r="O165" s="250"/>
      <c r="P165" s="250"/>
      <c r="Q165" s="250"/>
      <c r="R165" s="36"/>
      <c r="T165" s="171" t="s">
        <v>20</v>
      </c>
      <c r="U165" s="43" t="s">
        <v>43</v>
      </c>
      <c r="V165" s="35"/>
      <c r="W165" s="172">
        <f t="shared" si="16"/>
        <v>0</v>
      </c>
      <c r="X165" s="172">
        <v>0</v>
      </c>
      <c r="Y165" s="172">
        <f t="shared" si="17"/>
        <v>0</v>
      </c>
      <c r="Z165" s="172">
        <v>0</v>
      </c>
      <c r="AA165" s="173">
        <f t="shared" si="18"/>
        <v>0</v>
      </c>
      <c r="AR165" s="17" t="s">
        <v>359</v>
      </c>
      <c r="AT165" s="17" t="s">
        <v>191</v>
      </c>
      <c r="AU165" s="17" t="s">
        <v>129</v>
      </c>
      <c r="AY165" s="17" t="s">
        <v>150</v>
      </c>
      <c r="BE165" s="109">
        <f t="shared" si="19"/>
        <v>0</v>
      </c>
      <c r="BF165" s="109">
        <f t="shared" si="20"/>
        <v>0</v>
      </c>
      <c r="BG165" s="109">
        <f t="shared" si="21"/>
        <v>0</v>
      </c>
      <c r="BH165" s="109">
        <f t="shared" si="22"/>
        <v>0</v>
      </c>
      <c r="BI165" s="109">
        <f t="shared" si="23"/>
        <v>0</v>
      </c>
      <c r="BJ165" s="17" t="s">
        <v>129</v>
      </c>
      <c r="BK165" s="174">
        <f t="shared" si="24"/>
        <v>0</v>
      </c>
      <c r="BL165" s="17" t="s">
        <v>343</v>
      </c>
      <c r="BM165" s="17" t="s">
        <v>429</v>
      </c>
    </row>
    <row r="166" spans="2:65" s="9" customFormat="1" ht="37.35" customHeight="1">
      <c r="B166" s="156"/>
      <c r="C166" s="157"/>
      <c r="D166" s="158" t="s">
        <v>124</v>
      </c>
      <c r="E166" s="158"/>
      <c r="F166" s="158"/>
      <c r="G166" s="158"/>
      <c r="H166" s="158"/>
      <c r="I166" s="158"/>
      <c r="J166" s="158"/>
      <c r="K166" s="158"/>
      <c r="L166" s="158"/>
      <c r="M166" s="158"/>
      <c r="N166" s="263">
        <f>BK166</f>
        <v>0</v>
      </c>
      <c r="O166" s="264"/>
      <c r="P166" s="264"/>
      <c r="Q166" s="264"/>
      <c r="R166" s="159"/>
      <c r="T166" s="160"/>
      <c r="U166" s="157"/>
      <c r="V166" s="157"/>
      <c r="W166" s="161">
        <f>W167</f>
        <v>0</v>
      </c>
      <c r="X166" s="157"/>
      <c r="Y166" s="161">
        <f>Y167</f>
        <v>0</v>
      </c>
      <c r="Z166" s="157"/>
      <c r="AA166" s="162">
        <f>AA167</f>
        <v>0</v>
      </c>
      <c r="AR166" s="163" t="s">
        <v>172</v>
      </c>
      <c r="AT166" s="164" t="s">
        <v>75</v>
      </c>
      <c r="AU166" s="164" t="s">
        <v>76</v>
      </c>
      <c r="AY166" s="163" t="s">
        <v>150</v>
      </c>
      <c r="BK166" s="165">
        <f>BK167</f>
        <v>0</v>
      </c>
    </row>
    <row r="167" spans="2:65" s="9" customFormat="1" ht="19.899999999999999" customHeight="1">
      <c r="B167" s="156"/>
      <c r="C167" s="157"/>
      <c r="D167" s="166" t="s">
        <v>309</v>
      </c>
      <c r="E167" s="166"/>
      <c r="F167" s="166"/>
      <c r="G167" s="166"/>
      <c r="H167" s="166"/>
      <c r="I167" s="166"/>
      <c r="J167" s="166"/>
      <c r="K167" s="166"/>
      <c r="L167" s="166"/>
      <c r="M167" s="166"/>
      <c r="N167" s="259">
        <f>BK167</f>
        <v>0</v>
      </c>
      <c r="O167" s="260"/>
      <c r="P167" s="260"/>
      <c r="Q167" s="260"/>
      <c r="R167" s="159"/>
      <c r="T167" s="160"/>
      <c r="U167" s="157"/>
      <c r="V167" s="157"/>
      <c r="W167" s="161">
        <f>W168</f>
        <v>0</v>
      </c>
      <c r="X167" s="157"/>
      <c r="Y167" s="161">
        <f>Y168</f>
        <v>0</v>
      </c>
      <c r="Z167" s="157"/>
      <c r="AA167" s="162">
        <f>AA168</f>
        <v>0</v>
      </c>
      <c r="AR167" s="163" t="s">
        <v>172</v>
      </c>
      <c r="AT167" s="164" t="s">
        <v>75</v>
      </c>
      <c r="AU167" s="164" t="s">
        <v>84</v>
      </c>
      <c r="AY167" s="163" t="s">
        <v>150</v>
      </c>
      <c r="BK167" s="165">
        <f>BK168</f>
        <v>0</v>
      </c>
    </row>
    <row r="168" spans="2:65" s="1" customFormat="1" ht="44.25" customHeight="1">
      <c r="B168" s="34"/>
      <c r="C168" s="167" t="s">
        <v>216</v>
      </c>
      <c r="D168" s="167" t="s">
        <v>151</v>
      </c>
      <c r="E168" s="168" t="s">
        <v>295</v>
      </c>
      <c r="F168" s="247" t="s">
        <v>296</v>
      </c>
      <c r="G168" s="247"/>
      <c r="H168" s="247"/>
      <c r="I168" s="247"/>
      <c r="J168" s="169" t="s">
        <v>297</v>
      </c>
      <c r="K168" s="170">
        <v>1</v>
      </c>
      <c r="L168" s="248">
        <v>0</v>
      </c>
      <c r="M168" s="249"/>
      <c r="N168" s="250">
        <f>ROUND(L168*K168,3)</f>
        <v>0</v>
      </c>
      <c r="O168" s="250"/>
      <c r="P168" s="250"/>
      <c r="Q168" s="250"/>
      <c r="R168" s="36"/>
      <c r="T168" s="171" t="s">
        <v>20</v>
      </c>
      <c r="U168" s="43" t="s">
        <v>43</v>
      </c>
      <c r="V168" s="35"/>
      <c r="W168" s="172">
        <f>V168*K168</f>
        <v>0</v>
      </c>
      <c r="X168" s="172">
        <v>0</v>
      </c>
      <c r="Y168" s="172">
        <f>X168*K168</f>
        <v>0</v>
      </c>
      <c r="Z168" s="172">
        <v>0</v>
      </c>
      <c r="AA168" s="173">
        <f>Z168*K168</f>
        <v>0</v>
      </c>
      <c r="AR168" s="17" t="s">
        <v>298</v>
      </c>
      <c r="AT168" s="17" t="s">
        <v>151</v>
      </c>
      <c r="AU168" s="17" t="s">
        <v>129</v>
      </c>
      <c r="AY168" s="17" t="s">
        <v>150</v>
      </c>
      <c r="BE168" s="109">
        <f>IF(U168="základná",N168,0)</f>
        <v>0</v>
      </c>
      <c r="BF168" s="109">
        <f>IF(U168="znížená",N168,0)</f>
        <v>0</v>
      </c>
      <c r="BG168" s="109">
        <f>IF(U168="zákl. prenesená",N168,0)</f>
        <v>0</v>
      </c>
      <c r="BH168" s="109">
        <f>IF(U168="zníž. prenesená",N168,0)</f>
        <v>0</v>
      </c>
      <c r="BI168" s="109">
        <f>IF(U168="nulová",N168,0)</f>
        <v>0</v>
      </c>
      <c r="BJ168" s="17" t="s">
        <v>129</v>
      </c>
      <c r="BK168" s="174">
        <f>ROUND(L168*K168,3)</f>
        <v>0</v>
      </c>
      <c r="BL168" s="17" t="s">
        <v>298</v>
      </c>
      <c r="BM168" s="17" t="s">
        <v>430</v>
      </c>
    </row>
    <row r="169" spans="2:65" s="1" customFormat="1" ht="49.9" customHeight="1">
      <c r="B169" s="34"/>
      <c r="C169" s="35"/>
      <c r="D169" s="158" t="s">
        <v>304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263">
        <f>BK169</f>
        <v>0</v>
      </c>
      <c r="O169" s="264"/>
      <c r="P169" s="264"/>
      <c r="Q169" s="264"/>
      <c r="R169" s="36"/>
      <c r="T169" s="147"/>
      <c r="U169" s="55"/>
      <c r="V169" s="55"/>
      <c r="W169" s="55"/>
      <c r="X169" s="55"/>
      <c r="Y169" s="55"/>
      <c r="Z169" s="55"/>
      <c r="AA169" s="57"/>
      <c r="AT169" s="17" t="s">
        <v>75</v>
      </c>
      <c r="AU169" s="17" t="s">
        <v>76</v>
      </c>
      <c r="AY169" s="17" t="s">
        <v>305</v>
      </c>
      <c r="BK169" s="174">
        <v>0</v>
      </c>
    </row>
    <row r="170" spans="2:65" s="1" customFormat="1" ht="6.95" customHeight="1">
      <c r="B170" s="58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60"/>
    </row>
  </sheetData>
  <sheetProtection algorithmName="SHA-512" hashValue="WQwde2WtvlC4vaF/AlAkkHG9lnEM7RVG8hJsTQZw06xwuADb5iO670eCiEoUxCY6zo39+uw+QGk9/XUA5DdCzA==" saltValue="McMh3h6w82QTvVWVdHJ5Ww==" spinCount="100000" sheet="1" objects="1" scenarios="1" formatCells="0" formatColumns="0" formatRows="0" sort="0" autoFilter="0"/>
  <mergeCells count="199">
    <mergeCell ref="N169:Q169"/>
    <mergeCell ref="H1:K1"/>
    <mergeCell ref="S2:AC2"/>
    <mergeCell ref="F165:I165"/>
    <mergeCell ref="L165:M165"/>
    <mergeCell ref="N165:Q165"/>
    <mergeCell ref="F168:I168"/>
    <mergeCell ref="L168:M168"/>
    <mergeCell ref="N168:Q168"/>
    <mergeCell ref="N121:Q121"/>
    <mergeCell ref="N122:Q122"/>
    <mergeCell ref="N123:Q123"/>
    <mergeCell ref="N134:Q134"/>
    <mergeCell ref="N135:Q135"/>
    <mergeCell ref="N166:Q166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3:I133"/>
    <mergeCell ref="L133:M133"/>
    <mergeCell ref="N133:Q133"/>
    <mergeCell ref="F136:I136"/>
    <mergeCell ref="L136:M136"/>
    <mergeCell ref="N136:Q136"/>
    <mergeCell ref="F137:I137"/>
    <mergeCell ref="L137:M137"/>
    <mergeCell ref="N137:Q13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101</v>
      </c>
      <c r="G1" s="13"/>
      <c r="H1" s="265" t="s">
        <v>102</v>
      </c>
      <c r="I1" s="265"/>
      <c r="J1" s="265"/>
      <c r="K1" s="265"/>
      <c r="L1" s="13" t="s">
        <v>103</v>
      </c>
      <c r="M1" s="11"/>
      <c r="N1" s="11"/>
      <c r="O1" s="12" t="s">
        <v>104</v>
      </c>
      <c r="P1" s="11"/>
      <c r="Q1" s="11"/>
      <c r="R1" s="11"/>
      <c r="S1" s="13" t="s">
        <v>105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9" t="s">
        <v>7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17" t="s">
        <v>91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76</v>
      </c>
    </row>
    <row r="4" spans="1:66" ht="36.950000000000003" customHeight="1">
      <c r="B4" s="21"/>
      <c r="C4" s="181" t="s">
        <v>106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2"/>
      <c r="T4" s="23" t="s">
        <v>12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ht="25.35" customHeight="1">
      <c r="B6" s="21"/>
      <c r="C6" s="25"/>
      <c r="D6" s="29" t="s">
        <v>17</v>
      </c>
      <c r="E6" s="25"/>
      <c r="F6" s="226" t="str">
        <f>'Rekapitulácia stavby'!K6</f>
        <v>Multifunkčné ihrisko 33x18 s osvetlením a detské ihrisko 10x10</v>
      </c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5"/>
      <c r="R6" s="22"/>
    </row>
    <row r="7" spans="1:66" s="1" customFormat="1" ht="32.85" customHeight="1">
      <c r="B7" s="34"/>
      <c r="C7" s="35"/>
      <c r="D7" s="28" t="s">
        <v>107</v>
      </c>
      <c r="E7" s="35"/>
      <c r="F7" s="187" t="s">
        <v>431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20</v>
      </c>
      <c r="G8" s="35"/>
      <c r="H8" s="35"/>
      <c r="I8" s="35"/>
      <c r="J8" s="35"/>
      <c r="K8" s="35"/>
      <c r="L8" s="35"/>
      <c r="M8" s="29" t="s">
        <v>21</v>
      </c>
      <c r="N8" s="35"/>
      <c r="O8" s="27" t="s">
        <v>20</v>
      </c>
      <c r="P8" s="35"/>
      <c r="Q8" s="35"/>
      <c r="R8" s="36"/>
    </row>
    <row r="9" spans="1:66" s="1" customFormat="1" ht="14.45" customHeight="1">
      <c r="B9" s="34"/>
      <c r="C9" s="35"/>
      <c r="D9" s="29" t="s">
        <v>22</v>
      </c>
      <c r="E9" s="35"/>
      <c r="F9" s="27" t="s">
        <v>23</v>
      </c>
      <c r="G9" s="35"/>
      <c r="H9" s="35"/>
      <c r="I9" s="35"/>
      <c r="J9" s="35"/>
      <c r="K9" s="35"/>
      <c r="L9" s="35"/>
      <c r="M9" s="29" t="s">
        <v>24</v>
      </c>
      <c r="N9" s="35"/>
      <c r="O9" s="229" t="str">
        <f>'Rekapitulácia stavby'!AN8</f>
        <v>19. 10. 2017</v>
      </c>
      <c r="P9" s="230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26</v>
      </c>
      <c r="E11" s="35"/>
      <c r="F11" s="35"/>
      <c r="G11" s="35"/>
      <c r="H11" s="35"/>
      <c r="I11" s="35"/>
      <c r="J11" s="35"/>
      <c r="K11" s="35"/>
      <c r="L11" s="35"/>
      <c r="M11" s="29" t="s">
        <v>27</v>
      </c>
      <c r="N11" s="35"/>
      <c r="O11" s="185" t="s">
        <v>20</v>
      </c>
      <c r="P11" s="185"/>
      <c r="Q11" s="35"/>
      <c r="R11" s="36"/>
    </row>
    <row r="12" spans="1:66" s="1" customFormat="1" ht="18" customHeight="1">
      <c r="B12" s="34"/>
      <c r="C12" s="35"/>
      <c r="D12" s="35"/>
      <c r="E12" s="27" t="s">
        <v>23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185" t="s">
        <v>20</v>
      </c>
      <c r="P12" s="185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27</v>
      </c>
      <c r="N14" s="35"/>
      <c r="O14" s="231" t="str">
        <f>IF('Rekapitulácia stavby'!AN13="","",'Rekapitulácia stavby'!AN13)</f>
        <v>Vyplň údaj</v>
      </c>
      <c r="P14" s="185"/>
      <c r="Q14" s="35"/>
      <c r="R14" s="36"/>
    </row>
    <row r="15" spans="1:66" s="1" customFormat="1" ht="18" customHeight="1">
      <c r="B15" s="34"/>
      <c r="C15" s="35"/>
      <c r="D15" s="35"/>
      <c r="E15" s="231" t="str">
        <f>IF('Rekapitulácia stavby'!E14="","",'Rekapitulácia stavby'!E14)</f>
        <v>Vyplň údaj</v>
      </c>
      <c r="F15" s="232"/>
      <c r="G15" s="232"/>
      <c r="H15" s="232"/>
      <c r="I15" s="232"/>
      <c r="J15" s="232"/>
      <c r="K15" s="232"/>
      <c r="L15" s="232"/>
      <c r="M15" s="29" t="s">
        <v>28</v>
      </c>
      <c r="N15" s="35"/>
      <c r="O15" s="231" t="str">
        <f>IF('Rekapitulácia stavby'!AN14="","",'Rekapitulácia stavby'!AN14)</f>
        <v>Vyplň údaj</v>
      </c>
      <c r="P15" s="185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27</v>
      </c>
      <c r="N17" s="35"/>
      <c r="O17" s="185" t="str">
        <f>IF('Rekapitulácia stavby'!AN16="","",'Rekapitulácia stavby'!AN16)</f>
        <v/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185" t="str">
        <f>IF('Rekapitulácia stavby'!AN17="","",'Rekapitulácia stavby'!AN17)</f>
        <v/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35</v>
      </c>
      <c r="E20" s="35"/>
      <c r="F20" s="35"/>
      <c r="G20" s="35"/>
      <c r="H20" s="35"/>
      <c r="I20" s="35"/>
      <c r="J20" s="35"/>
      <c r="K20" s="35"/>
      <c r="L20" s="35"/>
      <c r="M20" s="29" t="s">
        <v>27</v>
      </c>
      <c r="N20" s="35"/>
      <c r="O20" s="185" t="str">
        <f>IF('Rekapitulácia stavby'!AN19="","",'Rekapitulácia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185" t="str">
        <f>IF('Rekapitulácia stavby'!AN20="","",'Rekapitulácia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190" t="s">
        <v>20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109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 t="s">
        <v>95</v>
      </c>
      <c r="E28" s="35"/>
      <c r="F28" s="35"/>
      <c r="G28" s="35"/>
      <c r="H28" s="35"/>
      <c r="I28" s="35"/>
      <c r="J28" s="35"/>
      <c r="K28" s="35"/>
      <c r="L28" s="35"/>
      <c r="M28" s="191">
        <f>N97</f>
        <v>0</v>
      </c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39</v>
      </c>
      <c r="E30" s="35"/>
      <c r="F30" s="35"/>
      <c r="G30" s="35"/>
      <c r="H30" s="35"/>
      <c r="I30" s="35"/>
      <c r="J30" s="35"/>
      <c r="K30" s="35"/>
      <c r="L30" s="35"/>
      <c r="M30" s="233">
        <f>ROUND(M27+M28,2)</f>
        <v>0</v>
      </c>
      <c r="N30" s="228"/>
      <c r="O30" s="228"/>
      <c r="P30" s="228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40</v>
      </c>
      <c r="E32" s="41" t="s">
        <v>41</v>
      </c>
      <c r="F32" s="42">
        <v>0.2</v>
      </c>
      <c r="G32" s="121" t="s">
        <v>42</v>
      </c>
      <c r="H32" s="234">
        <f>(SUM(BE97:BE104)+SUM(BE122:BE152))</f>
        <v>0</v>
      </c>
      <c r="I32" s="228"/>
      <c r="J32" s="228"/>
      <c r="K32" s="35"/>
      <c r="L32" s="35"/>
      <c r="M32" s="234">
        <f>ROUND((SUM(BE97:BE104)+SUM(BE122:BE152)), 2)*F32</f>
        <v>0</v>
      </c>
      <c r="N32" s="228"/>
      <c r="O32" s="228"/>
      <c r="P32" s="228"/>
      <c r="Q32" s="35"/>
      <c r="R32" s="36"/>
    </row>
    <row r="33" spans="2:18" s="1" customFormat="1" ht="14.45" customHeight="1">
      <c r="B33" s="34"/>
      <c r="C33" s="35"/>
      <c r="D33" s="35"/>
      <c r="E33" s="41" t="s">
        <v>43</v>
      </c>
      <c r="F33" s="42">
        <v>0.2</v>
      </c>
      <c r="G33" s="121" t="s">
        <v>42</v>
      </c>
      <c r="H33" s="234">
        <f>(SUM(BF97:BF104)+SUM(BF122:BF152))</f>
        <v>0</v>
      </c>
      <c r="I33" s="228"/>
      <c r="J33" s="228"/>
      <c r="K33" s="35"/>
      <c r="L33" s="35"/>
      <c r="M33" s="234">
        <f>ROUND((SUM(BF97:BF104)+SUM(BF122:BF152)), 2)*F33</f>
        <v>0</v>
      </c>
      <c r="N33" s="228"/>
      <c r="O33" s="228"/>
      <c r="P33" s="228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44</v>
      </c>
      <c r="F34" s="42">
        <v>0.2</v>
      </c>
      <c r="G34" s="121" t="s">
        <v>42</v>
      </c>
      <c r="H34" s="234">
        <f>(SUM(BG97:BG104)+SUM(BG122:BG152))</f>
        <v>0</v>
      </c>
      <c r="I34" s="228"/>
      <c r="J34" s="228"/>
      <c r="K34" s="35"/>
      <c r="L34" s="35"/>
      <c r="M34" s="234">
        <v>0</v>
      </c>
      <c r="N34" s="228"/>
      <c r="O34" s="228"/>
      <c r="P34" s="228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45</v>
      </c>
      <c r="F35" s="42">
        <v>0.2</v>
      </c>
      <c r="G35" s="121" t="s">
        <v>42</v>
      </c>
      <c r="H35" s="234">
        <f>(SUM(BH97:BH104)+SUM(BH122:BH152))</f>
        <v>0</v>
      </c>
      <c r="I35" s="228"/>
      <c r="J35" s="228"/>
      <c r="K35" s="35"/>
      <c r="L35" s="35"/>
      <c r="M35" s="234">
        <v>0</v>
      </c>
      <c r="N35" s="228"/>
      <c r="O35" s="228"/>
      <c r="P35" s="228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46</v>
      </c>
      <c r="F36" s="42">
        <v>0</v>
      </c>
      <c r="G36" s="121" t="s">
        <v>42</v>
      </c>
      <c r="H36" s="234">
        <f>(SUM(BI97:BI104)+SUM(BI122:BI152))</f>
        <v>0</v>
      </c>
      <c r="I36" s="228"/>
      <c r="J36" s="228"/>
      <c r="K36" s="35"/>
      <c r="L36" s="35"/>
      <c r="M36" s="234">
        <v>0</v>
      </c>
      <c r="N36" s="228"/>
      <c r="O36" s="228"/>
      <c r="P36" s="228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47</v>
      </c>
      <c r="E38" s="78"/>
      <c r="F38" s="78"/>
      <c r="G38" s="123" t="s">
        <v>48</v>
      </c>
      <c r="H38" s="124" t="s">
        <v>49</v>
      </c>
      <c r="I38" s="78"/>
      <c r="J38" s="78"/>
      <c r="K38" s="78"/>
      <c r="L38" s="235">
        <f>SUM(M30:M36)</f>
        <v>0</v>
      </c>
      <c r="M38" s="235"/>
      <c r="N38" s="235"/>
      <c r="O38" s="235"/>
      <c r="P38" s="236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>
      <c r="B50" s="34"/>
      <c r="C50" s="35"/>
      <c r="D50" s="49" t="s">
        <v>50</v>
      </c>
      <c r="E50" s="50"/>
      <c r="F50" s="50"/>
      <c r="G50" s="50"/>
      <c r="H50" s="51"/>
      <c r="I50" s="35"/>
      <c r="J50" s="49" t="s">
        <v>51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>
      <c r="B59" s="34"/>
      <c r="C59" s="35"/>
      <c r="D59" s="54" t="s">
        <v>52</v>
      </c>
      <c r="E59" s="55"/>
      <c r="F59" s="55"/>
      <c r="G59" s="56" t="s">
        <v>53</v>
      </c>
      <c r="H59" s="57"/>
      <c r="I59" s="35"/>
      <c r="J59" s="54" t="s">
        <v>52</v>
      </c>
      <c r="K59" s="55"/>
      <c r="L59" s="55"/>
      <c r="M59" s="55"/>
      <c r="N59" s="56" t="s">
        <v>53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>
      <c r="B61" s="34"/>
      <c r="C61" s="35"/>
      <c r="D61" s="49" t="s">
        <v>54</v>
      </c>
      <c r="E61" s="50"/>
      <c r="F61" s="50"/>
      <c r="G61" s="50"/>
      <c r="H61" s="51"/>
      <c r="I61" s="35"/>
      <c r="J61" s="49" t="s">
        <v>55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21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21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21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21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21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21" s="1" customFormat="1">
      <c r="B70" s="34"/>
      <c r="C70" s="35"/>
      <c r="D70" s="54" t="s">
        <v>52</v>
      </c>
      <c r="E70" s="55"/>
      <c r="F70" s="55"/>
      <c r="G70" s="56" t="s">
        <v>53</v>
      </c>
      <c r="H70" s="57"/>
      <c r="I70" s="35"/>
      <c r="J70" s="54" t="s">
        <v>52</v>
      </c>
      <c r="K70" s="55"/>
      <c r="L70" s="55"/>
      <c r="M70" s="55"/>
      <c r="N70" s="56" t="s">
        <v>53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181" t="s">
        <v>110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29" t="s">
        <v>17</v>
      </c>
      <c r="D78" s="35"/>
      <c r="E78" s="35"/>
      <c r="F78" s="226" t="str">
        <f>F6</f>
        <v>Multifunkčné ihrisko 33x18 s osvetlením a detské ihrisko 10x10</v>
      </c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107</v>
      </c>
      <c r="D79" s="35"/>
      <c r="E79" s="35"/>
      <c r="F79" s="201" t="str">
        <f>F7</f>
        <v>SO03 -  Detské ihrisko 10x10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29" t="s">
        <v>22</v>
      </c>
      <c r="D81" s="35"/>
      <c r="E81" s="35"/>
      <c r="F81" s="27" t="str">
        <f>F9</f>
        <v>Obec Ďačov</v>
      </c>
      <c r="G81" s="35"/>
      <c r="H81" s="35"/>
      <c r="I81" s="35"/>
      <c r="J81" s="35"/>
      <c r="K81" s="29" t="s">
        <v>24</v>
      </c>
      <c r="L81" s="35"/>
      <c r="M81" s="230" t="str">
        <f>IF(O9="","",O9)</f>
        <v>19. 10. 2017</v>
      </c>
      <c r="N81" s="230"/>
      <c r="O81" s="230"/>
      <c r="P81" s="230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29" t="s">
        <v>26</v>
      </c>
      <c r="D83" s="35"/>
      <c r="E83" s="35"/>
      <c r="F83" s="27" t="str">
        <f>E12</f>
        <v>Obec Ďačov</v>
      </c>
      <c r="G83" s="35"/>
      <c r="H83" s="35"/>
      <c r="I83" s="35"/>
      <c r="J83" s="35"/>
      <c r="K83" s="29" t="s">
        <v>31</v>
      </c>
      <c r="L83" s="35"/>
      <c r="M83" s="185" t="str">
        <f>E18</f>
        <v xml:space="preserve"> </v>
      </c>
      <c r="N83" s="185"/>
      <c r="O83" s="185"/>
      <c r="P83" s="185"/>
      <c r="Q83" s="185"/>
      <c r="R83" s="36"/>
      <c r="T83" s="128"/>
      <c r="U83" s="128"/>
    </row>
    <row r="84" spans="2:47" s="1" customFormat="1" ht="14.4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35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37" t="s">
        <v>111</v>
      </c>
      <c r="D86" s="238"/>
      <c r="E86" s="238"/>
      <c r="F86" s="238"/>
      <c r="G86" s="238"/>
      <c r="H86" s="117"/>
      <c r="I86" s="117"/>
      <c r="J86" s="117"/>
      <c r="K86" s="117"/>
      <c r="L86" s="117"/>
      <c r="M86" s="117"/>
      <c r="N86" s="237" t="s">
        <v>112</v>
      </c>
      <c r="O86" s="238"/>
      <c r="P86" s="238"/>
      <c r="Q86" s="238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22">
        <f>N122</f>
        <v>0</v>
      </c>
      <c r="O88" s="239"/>
      <c r="P88" s="239"/>
      <c r="Q88" s="239"/>
      <c r="R88" s="36"/>
      <c r="T88" s="128"/>
      <c r="U88" s="128"/>
      <c r="AU88" s="17" t="s">
        <v>114</v>
      </c>
    </row>
    <row r="89" spans="2:47" s="6" customFormat="1" ht="24.95" customHeight="1">
      <c r="B89" s="130"/>
      <c r="C89" s="131"/>
      <c r="D89" s="132" t="s">
        <v>115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40">
        <f>N123</f>
        <v>0</v>
      </c>
      <c r="O89" s="241"/>
      <c r="P89" s="241"/>
      <c r="Q89" s="241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116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18">
        <f>N124</f>
        <v>0</v>
      </c>
      <c r="O90" s="242"/>
      <c r="P90" s="242"/>
      <c r="Q90" s="242"/>
      <c r="R90" s="137"/>
      <c r="T90" s="138"/>
      <c r="U90" s="138"/>
    </row>
    <row r="91" spans="2:47" s="7" customFormat="1" ht="19.899999999999999" customHeight="1">
      <c r="B91" s="135"/>
      <c r="C91" s="136"/>
      <c r="D91" s="105" t="s">
        <v>117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18">
        <f>N127</f>
        <v>0</v>
      </c>
      <c r="O91" s="242"/>
      <c r="P91" s="242"/>
      <c r="Q91" s="242"/>
      <c r="R91" s="137"/>
      <c r="T91" s="138"/>
      <c r="U91" s="138"/>
    </row>
    <row r="92" spans="2:47" s="7" customFormat="1" ht="19.899999999999999" customHeight="1">
      <c r="B92" s="135"/>
      <c r="C92" s="136"/>
      <c r="D92" s="105" t="s">
        <v>118</v>
      </c>
      <c r="E92" s="136"/>
      <c r="F92" s="136"/>
      <c r="G92" s="136"/>
      <c r="H92" s="136"/>
      <c r="I92" s="136"/>
      <c r="J92" s="136"/>
      <c r="K92" s="136"/>
      <c r="L92" s="136"/>
      <c r="M92" s="136"/>
      <c r="N92" s="218">
        <f>N135</f>
        <v>0</v>
      </c>
      <c r="O92" s="242"/>
      <c r="P92" s="242"/>
      <c r="Q92" s="242"/>
      <c r="R92" s="137"/>
      <c r="T92" s="138"/>
      <c r="U92" s="138"/>
    </row>
    <row r="93" spans="2:47" s="7" customFormat="1" ht="19.899999999999999" customHeight="1">
      <c r="B93" s="135"/>
      <c r="C93" s="136"/>
      <c r="D93" s="105" t="s">
        <v>120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18">
        <f>N138</f>
        <v>0</v>
      </c>
      <c r="O93" s="242"/>
      <c r="P93" s="242"/>
      <c r="Q93" s="242"/>
      <c r="R93" s="137"/>
      <c r="T93" s="138"/>
      <c r="U93" s="138"/>
    </row>
    <row r="94" spans="2:47" s="6" customFormat="1" ht="24.95" customHeight="1">
      <c r="B94" s="130"/>
      <c r="C94" s="131"/>
      <c r="D94" s="132" t="s">
        <v>124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40">
        <f>N149</f>
        <v>0</v>
      </c>
      <c r="O94" s="241"/>
      <c r="P94" s="241"/>
      <c r="Q94" s="241"/>
      <c r="R94" s="133"/>
      <c r="T94" s="134"/>
      <c r="U94" s="134"/>
    </row>
    <row r="95" spans="2:47" s="7" customFormat="1" ht="19.899999999999999" customHeight="1">
      <c r="B95" s="135"/>
      <c r="C95" s="136"/>
      <c r="D95" s="105" t="s">
        <v>125</v>
      </c>
      <c r="E95" s="136"/>
      <c r="F95" s="136"/>
      <c r="G95" s="136"/>
      <c r="H95" s="136"/>
      <c r="I95" s="136"/>
      <c r="J95" s="136"/>
      <c r="K95" s="136"/>
      <c r="L95" s="136"/>
      <c r="M95" s="136"/>
      <c r="N95" s="218">
        <f>N150</f>
        <v>0</v>
      </c>
      <c r="O95" s="242"/>
      <c r="P95" s="242"/>
      <c r="Q95" s="242"/>
      <c r="R95" s="137"/>
      <c r="T95" s="138"/>
      <c r="U95" s="138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8"/>
      <c r="U96" s="128"/>
    </row>
    <row r="97" spans="2:65" s="1" customFormat="1" ht="29.25" customHeight="1">
      <c r="B97" s="34"/>
      <c r="C97" s="129" t="s">
        <v>126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39">
        <f>ROUND(N98+N99+N100+N101+N102+N103,2)</f>
        <v>0</v>
      </c>
      <c r="O97" s="243"/>
      <c r="P97" s="243"/>
      <c r="Q97" s="243"/>
      <c r="R97" s="36"/>
      <c r="T97" s="139"/>
      <c r="U97" s="140" t="s">
        <v>40</v>
      </c>
    </row>
    <row r="98" spans="2:65" s="1" customFormat="1" ht="18" customHeight="1">
      <c r="B98" s="34"/>
      <c r="C98" s="35"/>
      <c r="D98" s="219" t="s">
        <v>127</v>
      </c>
      <c r="E98" s="220"/>
      <c r="F98" s="220"/>
      <c r="G98" s="220"/>
      <c r="H98" s="220"/>
      <c r="I98" s="35"/>
      <c r="J98" s="35"/>
      <c r="K98" s="35"/>
      <c r="L98" s="35"/>
      <c r="M98" s="35"/>
      <c r="N98" s="217">
        <f>ROUND(N88*T98,2)</f>
        <v>0</v>
      </c>
      <c r="O98" s="218"/>
      <c r="P98" s="218"/>
      <c r="Q98" s="218"/>
      <c r="R98" s="36"/>
      <c r="S98" s="141"/>
      <c r="T98" s="142"/>
      <c r="U98" s="143" t="s">
        <v>43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5" t="s">
        <v>128</v>
      </c>
      <c r="AZ98" s="144"/>
      <c r="BA98" s="144"/>
      <c r="BB98" s="144"/>
      <c r="BC98" s="144"/>
      <c r="BD98" s="144"/>
      <c r="BE98" s="146">
        <f t="shared" ref="BE98:BE103" si="0">IF(U98="základná",N98,0)</f>
        <v>0</v>
      </c>
      <c r="BF98" s="146">
        <f t="shared" ref="BF98:BF103" si="1">IF(U98="znížená",N98,0)</f>
        <v>0</v>
      </c>
      <c r="BG98" s="146">
        <f t="shared" ref="BG98:BG103" si="2">IF(U98="zákl. prenesená",N98,0)</f>
        <v>0</v>
      </c>
      <c r="BH98" s="146">
        <f t="shared" ref="BH98:BH103" si="3">IF(U98="zníž. prenesená",N98,0)</f>
        <v>0</v>
      </c>
      <c r="BI98" s="146">
        <f t="shared" ref="BI98:BI103" si="4">IF(U98="nulová",N98,0)</f>
        <v>0</v>
      </c>
      <c r="BJ98" s="145" t="s">
        <v>129</v>
      </c>
      <c r="BK98" s="144"/>
      <c r="BL98" s="144"/>
      <c r="BM98" s="144"/>
    </row>
    <row r="99" spans="2:65" s="1" customFormat="1" ht="18" customHeight="1">
      <c r="B99" s="34"/>
      <c r="C99" s="35"/>
      <c r="D99" s="219" t="s">
        <v>130</v>
      </c>
      <c r="E99" s="220"/>
      <c r="F99" s="220"/>
      <c r="G99" s="220"/>
      <c r="H99" s="220"/>
      <c r="I99" s="35"/>
      <c r="J99" s="35"/>
      <c r="K99" s="35"/>
      <c r="L99" s="35"/>
      <c r="M99" s="35"/>
      <c r="N99" s="217">
        <f>ROUND(N88*T99,2)</f>
        <v>0</v>
      </c>
      <c r="O99" s="218"/>
      <c r="P99" s="218"/>
      <c r="Q99" s="218"/>
      <c r="R99" s="36"/>
      <c r="S99" s="141"/>
      <c r="T99" s="142"/>
      <c r="U99" s="143" t="s">
        <v>43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5" t="s">
        <v>128</v>
      </c>
      <c r="AZ99" s="144"/>
      <c r="BA99" s="144"/>
      <c r="BB99" s="144"/>
      <c r="BC99" s="144"/>
      <c r="BD99" s="144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129</v>
      </c>
      <c r="BK99" s="144"/>
      <c r="BL99" s="144"/>
      <c r="BM99" s="144"/>
    </row>
    <row r="100" spans="2:65" s="1" customFormat="1" ht="18" customHeight="1">
      <c r="B100" s="34"/>
      <c r="C100" s="35"/>
      <c r="D100" s="219" t="s">
        <v>131</v>
      </c>
      <c r="E100" s="220"/>
      <c r="F100" s="220"/>
      <c r="G100" s="220"/>
      <c r="H100" s="220"/>
      <c r="I100" s="35"/>
      <c r="J100" s="35"/>
      <c r="K100" s="35"/>
      <c r="L100" s="35"/>
      <c r="M100" s="35"/>
      <c r="N100" s="217">
        <f>ROUND(N88*T100,2)</f>
        <v>0</v>
      </c>
      <c r="O100" s="218"/>
      <c r="P100" s="218"/>
      <c r="Q100" s="218"/>
      <c r="R100" s="36"/>
      <c r="S100" s="141"/>
      <c r="T100" s="142"/>
      <c r="U100" s="143" t="s">
        <v>43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5" t="s">
        <v>128</v>
      </c>
      <c r="AZ100" s="144"/>
      <c r="BA100" s="144"/>
      <c r="BB100" s="144"/>
      <c r="BC100" s="144"/>
      <c r="BD100" s="144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129</v>
      </c>
      <c r="BK100" s="144"/>
      <c r="BL100" s="144"/>
      <c r="BM100" s="144"/>
    </row>
    <row r="101" spans="2:65" s="1" customFormat="1" ht="18" customHeight="1">
      <c r="B101" s="34"/>
      <c r="C101" s="35"/>
      <c r="D101" s="219" t="s">
        <v>132</v>
      </c>
      <c r="E101" s="220"/>
      <c r="F101" s="220"/>
      <c r="G101" s="220"/>
      <c r="H101" s="220"/>
      <c r="I101" s="35"/>
      <c r="J101" s="35"/>
      <c r="K101" s="35"/>
      <c r="L101" s="35"/>
      <c r="M101" s="35"/>
      <c r="N101" s="217">
        <f>ROUND(N88*T101,2)</f>
        <v>0</v>
      </c>
      <c r="O101" s="218"/>
      <c r="P101" s="218"/>
      <c r="Q101" s="218"/>
      <c r="R101" s="36"/>
      <c r="S101" s="141"/>
      <c r="T101" s="142"/>
      <c r="U101" s="143" t="s">
        <v>43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5" t="s">
        <v>128</v>
      </c>
      <c r="AZ101" s="144"/>
      <c r="BA101" s="144"/>
      <c r="BB101" s="144"/>
      <c r="BC101" s="144"/>
      <c r="BD101" s="144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129</v>
      </c>
      <c r="BK101" s="144"/>
      <c r="BL101" s="144"/>
      <c r="BM101" s="144"/>
    </row>
    <row r="102" spans="2:65" s="1" customFormat="1" ht="18" customHeight="1">
      <c r="B102" s="34"/>
      <c r="C102" s="35"/>
      <c r="D102" s="219" t="s">
        <v>133</v>
      </c>
      <c r="E102" s="220"/>
      <c r="F102" s="220"/>
      <c r="G102" s="220"/>
      <c r="H102" s="220"/>
      <c r="I102" s="35"/>
      <c r="J102" s="35"/>
      <c r="K102" s="35"/>
      <c r="L102" s="35"/>
      <c r="M102" s="35"/>
      <c r="N102" s="217">
        <f>ROUND(N88*T102,2)</f>
        <v>0</v>
      </c>
      <c r="O102" s="218"/>
      <c r="P102" s="218"/>
      <c r="Q102" s="218"/>
      <c r="R102" s="36"/>
      <c r="S102" s="141"/>
      <c r="T102" s="142"/>
      <c r="U102" s="143" t="s">
        <v>43</v>
      </c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5" t="s">
        <v>128</v>
      </c>
      <c r="AZ102" s="144"/>
      <c r="BA102" s="144"/>
      <c r="BB102" s="144"/>
      <c r="BC102" s="144"/>
      <c r="BD102" s="144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129</v>
      </c>
      <c r="BK102" s="144"/>
      <c r="BL102" s="144"/>
      <c r="BM102" s="144"/>
    </row>
    <row r="103" spans="2:65" s="1" customFormat="1" ht="18" customHeight="1">
      <c r="B103" s="34"/>
      <c r="C103" s="35"/>
      <c r="D103" s="105" t="s">
        <v>134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217">
        <f>ROUND(N88*T103,2)</f>
        <v>0</v>
      </c>
      <c r="O103" s="218"/>
      <c r="P103" s="218"/>
      <c r="Q103" s="218"/>
      <c r="R103" s="36"/>
      <c r="S103" s="141"/>
      <c r="T103" s="147"/>
      <c r="U103" s="148" t="s">
        <v>43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5" t="s">
        <v>135</v>
      </c>
      <c r="AZ103" s="144"/>
      <c r="BA103" s="144"/>
      <c r="BB103" s="144"/>
      <c r="BC103" s="144"/>
      <c r="BD103" s="144"/>
      <c r="BE103" s="146">
        <f t="shared" si="0"/>
        <v>0</v>
      </c>
      <c r="BF103" s="146">
        <f t="shared" si="1"/>
        <v>0</v>
      </c>
      <c r="BG103" s="146">
        <f t="shared" si="2"/>
        <v>0</v>
      </c>
      <c r="BH103" s="146">
        <f t="shared" si="3"/>
        <v>0</v>
      </c>
      <c r="BI103" s="146">
        <f t="shared" si="4"/>
        <v>0</v>
      </c>
      <c r="BJ103" s="145" t="s">
        <v>129</v>
      </c>
      <c r="BK103" s="144"/>
      <c r="BL103" s="144"/>
      <c r="BM103" s="144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8"/>
      <c r="U104" s="128"/>
    </row>
    <row r="105" spans="2:65" s="1" customFormat="1" ht="29.25" customHeight="1">
      <c r="B105" s="34"/>
      <c r="C105" s="116" t="s">
        <v>100</v>
      </c>
      <c r="D105" s="117"/>
      <c r="E105" s="117"/>
      <c r="F105" s="117"/>
      <c r="G105" s="117"/>
      <c r="H105" s="117"/>
      <c r="I105" s="117"/>
      <c r="J105" s="117"/>
      <c r="K105" s="117"/>
      <c r="L105" s="223">
        <f>ROUND(SUM(N88+N97),2)</f>
        <v>0</v>
      </c>
      <c r="M105" s="223"/>
      <c r="N105" s="223"/>
      <c r="O105" s="223"/>
      <c r="P105" s="223"/>
      <c r="Q105" s="223"/>
      <c r="R105" s="36"/>
      <c r="T105" s="128"/>
      <c r="U105" s="128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8"/>
      <c r="U106" s="128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181" t="s">
        <v>136</v>
      </c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29" t="s">
        <v>17</v>
      </c>
      <c r="D113" s="35"/>
      <c r="E113" s="35"/>
      <c r="F113" s="226" t="str">
        <f>F6</f>
        <v>Multifunkčné ihrisko 33x18 s osvetlením a detské ihrisko 10x10</v>
      </c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35"/>
      <c r="R113" s="36"/>
    </row>
    <row r="114" spans="2:65" s="1" customFormat="1" ht="36.950000000000003" customHeight="1">
      <c r="B114" s="34"/>
      <c r="C114" s="68" t="s">
        <v>107</v>
      </c>
      <c r="D114" s="35"/>
      <c r="E114" s="35"/>
      <c r="F114" s="201" t="str">
        <f>F7</f>
        <v>SO03 -  Detské ihrisko 10x10</v>
      </c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29" t="s">
        <v>22</v>
      </c>
      <c r="D116" s="35"/>
      <c r="E116" s="35"/>
      <c r="F116" s="27" t="str">
        <f>F9</f>
        <v>Obec Ďačov</v>
      </c>
      <c r="G116" s="35"/>
      <c r="H116" s="35"/>
      <c r="I116" s="35"/>
      <c r="J116" s="35"/>
      <c r="K116" s="29" t="s">
        <v>24</v>
      </c>
      <c r="L116" s="35"/>
      <c r="M116" s="230" t="str">
        <f>IF(O9="","",O9)</f>
        <v>19. 10. 2017</v>
      </c>
      <c r="N116" s="230"/>
      <c r="O116" s="230"/>
      <c r="P116" s="230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29" t="s">
        <v>26</v>
      </c>
      <c r="D118" s="35"/>
      <c r="E118" s="35"/>
      <c r="F118" s="27" t="str">
        <f>E12</f>
        <v>Obec Ďačov</v>
      </c>
      <c r="G118" s="35"/>
      <c r="H118" s="35"/>
      <c r="I118" s="35"/>
      <c r="J118" s="35"/>
      <c r="K118" s="29" t="s">
        <v>31</v>
      </c>
      <c r="L118" s="35"/>
      <c r="M118" s="185" t="str">
        <f>E18</f>
        <v xml:space="preserve"> </v>
      </c>
      <c r="N118" s="185"/>
      <c r="O118" s="185"/>
      <c r="P118" s="185"/>
      <c r="Q118" s="185"/>
      <c r="R118" s="36"/>
    </row>
    <row r="119" spans="2:65" s="1" customFormat="1" ht="14.45" customHeight="1">
      <c r="B119" s="34"/>
      <c r="C119" s="29" t="s">
        <v>29</v>
      </c>
      <c r="D119" s="35"/>
      <c r="E119" s="35"/>
      <c r="F119" s="27" t="str">
        <f>IF(E15="","",E15)</f>
        <v>Vyplň údaj</v>
      </c>
      <c r="G119" s="35"/>
      <c r="H119" s="35"/>
      <c r="I119" s="35"/>
      <c r="J119" s="35"/>
      <c r="K119" s="29" t="s">
        <v>35</v>
      </c>
      <c r="L119" s="35"/>
      <c r="M119" s="185" t="str">
        <f>E21</f>
        <v xml:space="preserve"> </v>
      </c>
      <c r="N119" s="185"/>
      <c r="O119" s="185"/>
      <c r="P119" s="185"/>
      <c r="Q119" s="185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9"/>
      <c r="C121" s="150" t="s">
        <v>137</v>
      </c>
      <c r="D121" s="151" t="s">
        <v>138</v>
      </c>
      <c r="E121" s="151" t="s">
        <v>58</v>
      </c>
      <c r="F121" s="244" t="s">
        <v>139</v>
      </c>
      <c r="G121" s="244"/>
      <c r="H121" s="244"/>
      <c r="I121" s="244"/>
      <c r="J121" s="151" t="s">
        <v>140</v>
      </c>
      <c r="K121" s="151" t="s">
        <v>141</v>
      </c>
      <c r="L121" s="245" t="s">
        <v>142</v>
      </c>
      <c r="M121" s="245"/>
      <c r="N121" s="244" t="s">
        <v>112</v>
      </c>
      <c r="O121" s="244"/>
      <c r="P121" s="244"/>
      <c r="Q121" s="246"/>
      <c r="R121" s="152"/>
      <c r="T121" s="79" t="s">
        <v>143</v>
      </c>
      <c r="U121" s="80" t="s">
        <v>40</v>
      </c>
      <c r="V121" s="80" t="s">
        <v>144</v>
      </c>
      <c r="W121" s="80" t="s">
        <v>145</v>
      </c>
      <c r="X121" s="80" t="s">
        <v>146</v>
      </c>
      <c r="Y121" s="80" t="s">
        <v>147</v>
      </c>
      <c r="Z121" s="80" t="s">
        <v>148</v>
      </c>
      <c r="AA121" s="81" t="s">
        <v>149</v>
      </c>
    </row>
    <row r="122" spans="2:65" s="1" customFormat="1" ht="29.25" customHeight="1">
      <c r="B122" s="34"/>
      <c r="C122" s="83" t="s">
        <v>109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55">
        <f>BK122</f>
        <v>0</v>
      </c>
      <c r="O122" s="256"/>
      <c r="P122" s="256"/>
      <c r="Q122" s="256"/>
      <c r="R122" s="36"/>
      <c r="T122" s="82"/>
      <c r="U122" s="50"/>
      <c r="V122" s="50"/>
      <c r="W122" s="153">
        <f>W123+W149+W153</f>
        <v>0</v>
      </c>
      <c r="X122" s="50"/>
      <c r="Y122" s="153">
        <f>Y123+Y149+Y153</f>
        <v>16.497688400000001</v>
      </c>
      <c r="Z122" s="50"/>
      <c r="AA122" s="154">
        <f>AA123+AA149+AA153</f>
        <v>0</v>
      </c>
      <c r="AT122" s="17" t="s">
        <v>75</v>
      </c>
      <c r="AU122" s="17" t="s">
        <v>114</v>
      </c>
      <c r="BK122" s="155">
        <f>BK123+BK149+BK153</f>
        <v>0</v>
      </c>
    </row>
    <row r="123" spans="2:65" s="9" customFormat="1" ht="37.35" customHeight="1">
      <c r="B123" s="156"/>
      <c r="C123" s="157"/>
      <c r="D123" s="158" t="s">
        <v>115</v>
      </c>
      <c r="E123" s="158"/>
      <c r="F123" s="158"/>
      <c r="G123" s="158"/>
      <c r="H123" s="158"/>
      <c r="I123" s="158"/>
      <c r="J123" s="158"/>
      <c r="K123" s="158"/>
      <c r="L123" s="158"/>
      <c r="M123" s="158"/>
      <c r="N123" s="257">
        <f>BK123</f>
        <v>0</v>
      </c>
      <c r="O123" s="258"/>
      <c r="P123" s="258"/>
      <c r="Q123" s="258"/>
      <c r="R123" s="159"/>
      <c r="T123" s="160"/>
      <c r="U123" s="157"/>
      <c r="V123" s="157"/>
      <c r="W123" s="161">
        <f>W124+W127+W135+W138</f>
        <v>0</v>
      </c>
      <c r="X123" s="157"/>
      <c r="Y123" s="161">
        <f>Y124+Y127+Y135+Y138</f>
        <v>16.497688400000001</v>
      </c>
      <c r="Z123" s="157"/>
      <c r="AA123" s="162">
        <f>AA124+AA127+AA135+AA138</f>
        <v>0</v>
      </c>
      <c r="AR123" s="163" t="s">
        <v>84</v>
      </c>
      <c r="AT123" s="164" t="s">
        <v>75</v>
      </c>
      <c r="AU123" s="164" t="s">
        <v>76</v>
      </c>
      <c r="AY123" s="163" t="s">
        <v>150</v>
      </c>
      <c r="BK123" s="165">
        <f>BK124+BK127+BK135+BK138</f>
        <v>0</v>
      </c>
    </row>
    <row r="124" spans="2:65" s="9" customFormat="1" ht="19.899999999999999" customHeight="1">
      <c r="B124" s="156"/>
      <c r="C124" s="157"/>
      <c r="D124" s="166" t="s">
        <v>116</v>
      </c>
      <c r="E124" s="166"/>
      <c r="F124" s="166"/>
      <c r="G124" s="166"/>
      <c r="H124" s="166"/>
      <c r="I124" s="166"/>
      <c r="J124" s="166"/>
      <c r="K124" s="166"/>
      <c r="L124" s="166"/>
      <c r="M124" s="166"/>
      <c r="N124" s="259">
        <f>BK124</f>
        <v>0</v>
      </c>
      <c r="O124" s="260"/>
      <c r="P124" s="260"/>
      <c r="Q124" s="260"/>
      <c r="R124" s="159"/>
      <c r="T124" s="160"/>
      <c r="U124" s="157"/>
      <c r="V124" s="157"/>
      <c r="W124" s="161">
        <f>SUM(W125:W126)</f>
        <v>0</v>
      </c>
      <c r="X124" s="157"/>
      <c r="Y124" s="161">
        <f>SUM(Y125:Y126)</f>
        <v>0</v>
      </c>
      <c r="Z124" s="157"/>
      <c r="AA124" s="162">
        <f>SUM(AA125:AA126)</f>
        <v>0</v>
      </c>
      <c r="AR124" s="163" t="s">
        <v>84</v>
      </c>
      <c r="AT124" s="164" t="s">
        <v>75</v>
      </c>
      <c r="AU124" s="164" t="s">
        <v>84</v>
      </c>
      <c r="AY124" s="163" t="s">
        <v>150</v>
      </c>
      <c r="BK124" s="165">
        <f>SUM(BK125:BK126)</f>
        <v>0</v>
      </c>
    </row>
    <row r="125" spans="2:65" s="1" customFormat="1" ht="31.5" customHeight="1">
      <c r="B125" s="34"/>
      <c r="C125" s="167" t="s">
        <v>84</v>
      </c>
      <c r="D125" s="167" t="s">
        <v>151</v>
      </c>
      <c r="E125" s="168" t="s">
        <v>152</v>
      </c>
      <c r="F125" s="247" t="s">
        <v>153</v>
      </c>
      <c r="G125" s="247"/>
      <c r="H125" s="247"/>
      <c r="I125" s="247"/>
      <c r="J125" s="169" t="s">
        <v>154</v>
      </c>
      <c r="K125" s="170">
        <v>15</v>
      </c>
      <c r="L125" s="248">
        <v>0</v>
      </c>
      <c r="M125" s="249"/>
      <c r="N125" s="250">
        <f>ROUND(L125*K125,3)</f>
        <v>0</v>
      </c>
      <c r="O125" s="250"/>
      <c r="P125" s="250"/>
      <c r="Q125" s="250"/>
      <c r="R125" s="36"/>
      <c r="T125" s="171" t="s">
        <v>20</v>
      </c>
      <c r="U125" s="43" t="s">
        <v>43</v>
      </c>
      <c r="V125" s="35"/>
      <c r="W125" s="172">
        <f>V125*K125</f>
        <v>0</v>
      </c>
      <c r="X125" s="172">
        <v>0</v>
      </c>
      <c r="Y125" s="172">
        <f>X125*K125</f>
        <v>0</v>
      </c>
      <c r="Z125" s="172">
        <v>0</v>
      </c>
      <c r="AA125" s="173">
        <f>Z125*K125</f>
        <v>0</v>
      </c>
      <c r="AR125" s="17" t="s">
        <v>155</v>
      </c>
      <c r="AT125" s="17" t="s">
        <v>151</v>
      </c>
      <c r="AU125" s="17" t="s">
        <v>129</v>
      </c>
      <c r="AY125" s="17" t="s">
        <v>150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7" t="s">
        <v>129</v>
      </c>
      <c r="BK125" s="174">
        <f>ROUND(L125*K125,3)</f>
        <v>0</v>
      </c>
      <c r="BL125" s="17" t="s">
        <v>155</v>
      </c>
      <c r="BM125" s="17" t="s">
        <v>432</v>
      </c>
    </row>
    <row r="126" spans="2:65" s="1" customFormat="1" ht="44.25" customHeight="1">
      <c r="B126" s="34"/>
      <c r="C126" s="167" t="s">
        <v>129</v>
      </c>
      <c r="D126" s="167" t="s">
        <v>151</v>
      </c>
      <c r="E126" s="168" t="s">
        <v>177</v>
      </c>
      <c r="F126" s="247" t="s">
        <v>178</v>
      </c>
      <c r="G126" s="247"/>
      <c r="H126" s="247"/>
      <c r="I126" s="247"/>
      <c r="J126" s="169" t="s">
        <v>170</v>
      </c>
      <c r="K126" s="170">
        <v>100</v>
      </c>
      <c r="L126" s="248">
        <v>0</v>
      </c>
      <c r="M126" s="249"/>
      <c r="N126" s="250">
        <f>ROUND(L126*K126,3)</f>
        <v>0</v>
      </c>
      <c r="O126" s="250"/>
      <c r="P126" s="250"/>
      <c r="Q126" s="250"/>
      <c r="R126" s="36"/>
      <c r="T126" s="171" t="s">
        <v>20</v>
      </c>
      <c r="U126" s="43" t="s">
        <v>43</v>
      </c>
      <c r="V126" s="35"/>
      <c r="W126" s="172">
        <f>V126*K126</f>
        <v>0</v>
      </c>
      <c r="X126" s="172">
        <v>0</v>
      </c>
      <c r="Y126" s="172">
        <f>X126*K126</f>
        <v>0</v>
      </c>
      <c r="Z126" s="172">
        <v>0</v>
      </c>
      <c r="AA126" s="173">
        <f>Z126*K126</f>
        <v>0</v>
      </c>
      <c r="AR126" s="17" t="s">
        <v>155</v>
      </c>
      <c r="AT126" s="17" t="s">
        <v>151</v>
      </c>
      <c r="AU126" s="17" t="s">
        <v>129</v>
      </c>
      <c r="AY126" s="17" t="s">
        <v>150</v>
      </c>
      <c r="BE126" s="109">
        <f>IF(U126="základná",N126,0)</f>
        <v>0</v>
      </c>
      <c r="BF126" s="109">
        <f>IF(U126="znížená",N126,0)</f>
        <v>0</v>
      </c>
      <c r="BG126" s="109">
        <f>IF(U126="zákl. prenesená",N126,0)</f>
        <v>0</v>
      </c>
      <c r="BH126" s="109">
        <f>IF(U126="zníž. prenesená",N126,0)</f>
        <v>0</v>
      </c>
      <c r="BI126" s="109">
        <f>IF(U126="nulová",N126,0)</f>
        <v>0</v>
      </c>
      <c r="BJ126" s="17" t="s">
        <v>129</v>
      </c>
      <c r="BK126" s="174">
        <f>ROUND(L126*K126,3)</f>
        <v>0</v>
      </c>
      <c r="BL126" s="17" t="s">
        <v>155</v>
      </c>
      <c r="BM126" s="17" t="s">
        <v>433</v>
      </c>
    </row>
    <row r="127" spans="2:65" s="9" customFormat="1" ht="29.85" customHeight="1">
      <c r="B127" s="156"/>
      <c r="C127" s="157"/>
      <c r="D127" s="166" t="s">
        <v>117</v>
      </c>
      <c r="E127" s="166"/>
      <c r="F127" s="166"/>
      <c r="G127" s="166"/>
      <c r="H127" s="166"/>
      <c r="I127" s="166"/>
      <c r="J127" s="166"/>
      <c r="K127" s="166"/>
      <c r="L127" s="166"/>
      <c r="M127" s="166"/>
      <c r="N127" s="261">
        <f>BK127</f>
        <v>0</v>
      </c>
      <c r="O127" s="262"/>
      <c r="P127" s="262"/>
      <c r="Q127" s="262"/>
      <c r="R127" s="159"/>
      <c r="T127" s="160"/>
      <c r="U127" s="157"/>
      <c r="V127" s="157"/>
      <c r="W127" s="161">
        <f>SUM(W128:W134)</f>
        <v>0</v>
      </c>
      <c r="X127" s="157"/>
      <c r="Y127" s="161">
        <f>SUM(Y128:Y134)</f>
        <v>15.5546884</v>
      </c>
      <c r="Z127" s="157"/>
      <c r="AA127" s="162">
        <f>SUM(AA128:AA134)</f>
        <v>0</v>
      </c>
      <c r="AR127" s="163" t="s">
        <v>84</v>
      </c>
      <c r="AT127" s="164" t="s">
        <v>75</v>
      </c>
      <c r="AU127" s="164" t="s">
        <v>84</v>
      </c>
      <c r="AY127" s="163" t="s">
        <v>150</v>
      </c>
      <c r="BK127" s="165">
        <f>SUM(BK128:BK134)</f>
        <v>0</v>
      </c>
    </row>
    <row r="128" spans="2:65" s="1" customFormat="1" ht="22.5" customHeight="1">
      <c r="B128" s="34"/>
      <c r="C128" s="167" t="s">
        <v>160</v>
      </c>
      <c r="D128" s="167" t="s">
        <v>151</v>
      </c>
      <c r="E128" s="168" t="s">
        <v>181</v>
      </c>
      <c r="F128" s="247" t="s">
        <v>434</v>
      </c>
      <c r="G128" s="247"/>
      <c r="H128" s="247"/>
      <c r="I128" s="247"/>
      <c r="J128" s="169" t="s">
        <v>183</v>
      </c>
      <c r="K128" s="170">
        <v>1</v>
      </c>
      <c r="L128" s="248">
        <v>0</v>
      </c>
      <c r="M128" s="249"/>
      <c r="N128" s="250">
        <f t="shared" ref="N128:N134" si="5">ROUND(L128*K128,3)</f>
        <v>0</v>
      </c>
      <c r="O128" s="250"/>
      <c r="P128" s="250"/>
      <c r="Q128" s="250"/>
      <c r="R128" s="36"/>
      <c r="T128" s="171" t="s">
        <v>20</v>
      </c>
      <c r="U128" s="43" t="s">
        <v>43</v>
      </c>
      <c r="V128" s="35"/>
      <c r="W128" s="172">
        <f t="shared" ref="W128:W134" si="6">V128*K128</f>
        <v>0</v>
      </c>
      <c r="X128" s="172">
        <v>0</v>
      </c>
      <c r="Y128" s="172">
        <f t="shared" ref="Y128:Y134" si="7">X128*K128</f>
        <v>0</v>
      </c>
      <c r="Z128" s="172">
        <v>0</v>
      </c>
      <c r="AA128" s="173">
        <f t="shared" ref="AA128:AA134" si="8">Z128*K128</f>
        <v>0</v>
      </c>
      <c r="AR128" s="17" t="s">
        <v>155</v>
      </c>
      <c r="AT128" s="17" t="s">
        <v>151</v>
      </c>
      <c r="AU128" s="17" t="s">
        <v>129</v>
      </c>
      <c r="AY128" s="17" t="s">
        <v>150</v>
      </c>
      <c r="BE128" s="109">
        <f t="shared" ref="BE128:BE134" si="9">IF(U128="základná",N128,0)</f>
        <v>0</v>
      </c>
      <c r="BF128" s="109">
        <f t="shared" ref="BF128:BF134" si="10">IF(U128="znížená",N128,0)</f>
        <v>0</v>
      </c>
      <c r="BG128" s="109">
        <f t="shared" ref="BG128:BG134" si="11">IF(U128="zákl. prenesená",N128,0)</f>
        <v>0</v>
      </c>
      <c r="BH128" s="109">
        <f t="shared" ref="BH128:BH134" si="12">IF(U128="zníž. prenesená",N128,0)</f>
        <v>0</v>
      </c>
      <c r="BI128" s="109">
        <f t="shared" ref="BI128:BI134" si="13">IF(U128="nulová",N128,0)</f>
        <v>0</v>
      </c>
      <c r="BJ128" s="17" t="s">
        <v>129</v>
      </c>
      <c r="BK128" s="174">
        <f t="shared" ref="BK128:BK134" si="14">ROUND(L128*K128,3)</f>
        <v>0</v>
      </c>
      <c r="BL128" s="17" t="s">
        <v>155</v>
      </c>
      <c r="BM128" s="17" t="s">
        <v>435</v>
      </c>
    </row>
    <row r="129" spans="2:65" s="1" customFormat="1" ht="57" customHeight="1">
      <c r="B129" s="34"/>
      <c r="C129" s="175" t="s">
        <v>155</v>
      </c>
      <c r="D129" s="175" t="s">
        <v>191</v>
      </c>
      <c r="E129" s="176" t="s">
        <v>196</v>
      </c>
      <c r="F129" s="251" t="s">
        <v>436</v>
      </c>
      <c r="G129" s="251"/>
      <c r="H129" s="251"/>
      <c r="I129" s="251"/>
      <c r="J129" s="177" t="s">
        <v>170</v>
      </c>
      <c r="K129" s="178">
        <v>104</v>
      </c>
      <c r="L129" s="252">
        <v>0</v>
      </c>
      <c r="M129" s="253"/>
      <c r="N129" s="254">
        <f t="shared" si="5"/>
        <v>0</v>
      </c>
      <c r="O129" s="250"/>
      <c r="P129" s="250"/>
      <c r="Q129" s="250"/>
      <c r="R129" s="36"/>
      <c r="T129" s="171" t="s">
        <v>20</v>
      </c>
      <c r="U129" s="43" t="s">
        <v>43</v>
      </c>
      <c r="V129" s="35"/>
      <c r="W129" s="172">
        <f t="shared" si="6"/>
        <v>0</v>
      </c>
      <c r="X129" s="172">
        <v>0</v>
      </c>
      <c r="Y129" s="172">
        <f t="shared" si="7"/>
        <v>0</v>
      </c>
      <c r="Z129" s="172">
        <v>0</v>
      </c>
      <c r="AA129" s="173">
        <f t="shared" si="8"/>
        <v>0</v>
      </c>
      <c r="AR129" s="17" t="s">
        <v>185</v>
      </c>
      <c r="AT129" s="17" t="s">
        <v>191</v>
      </c>
      <c r="AU129" s="17" t="s">
        <v>129</v>
      </c>
      <c r="AY129" s="17" t="s">
        <v>150</v>
      </c>
      <c r="BE129" s="109">
        <f t="shared" si="9"/>
        <v>0</v>
      </c>
      <c r="BF129" s="109">
        <f t="shared" si="10"/>
        <v>0</v>
      </c>
      <c r="BG129" s="109">
        <f t="shared" si="11"/>
        <v>0</v>
      </c>
      <c r="BH129" s="109">
        <f t="shared" si="12"/>
        <v>0</v>
      </c>
      <c r="BI129" s="109">
        <f t="shared" si="13"/>
        <v>0</v>
      </c>
      <c r="BJ129" s="17" t="s">
        <v>129</v>
      </c>
      <c r="BK129" s="174">
        <f t="shared" si="14"/>
        <v>0</v>
      </c>
      <c r="BL129" s="17" t="s">
        <v>155</v>
      </c>
      <c r="BM129" s="17" t="s">
        <v>437</v>
      </c>
    </row>
    <row r="130" spans="2:65" s="1" customFormat="1" ht="57" customHeight="1">
      <c r="B130" s="34"/>
      <c r="C130" s="175" t="s">
        <v>221</v>
      </c>
      <c r="D130" s="175" t="s">
        <v>191</v>
      </c>
      <c r="E130" s="176" t="s">
        <v>200</v>
      </c>
      <c r="F130" s="251" t="s">
        <v>438</v>
      </c>
      <c r="G130" s="251"/>
      <c r="H130" s="251"/>
      <c r="I130" s="251"/>
      <c r="J130" s="177" t="s">
        <v>170</v>
      </c>
      <c r="K130" s="178">
        <v>73</v>
      </c>
      <c r="L130" s="252">
        <v>0</v>
      </c>
      <c r="M130" s="253"/>
      <c r="N130" s="254">
        <f t="shared" si="5"/>
        <v>0</v>
      </c>
      <c r="O130" s="250"/>
      <c r="P130" s="250"/>
      <c r="Q130" s="250"/>
      <c r="R130" s="36"/>
      <c r="T130" s="171" t="s">
        <v>20</v>
      </c>
      <c r="U130" s="43" t="s">
        <v>43</v>
      </c>
      <c r="V130" s="35"/>
      <c r="W130" s="172">
        <f t="shared" si="6"/>
        <v>0</v>
      </c>
      <c r="X130" s="172">
        <v>0</v>
      </c>
      <c r="Y130" s="172">
        <f t="shared" si="7"/>
        <v>0</v>
      </c>
      <c r="Z130" s="172">
        <v>0</v>
      </c>
      <c r="AA130" s="173">
        <f t="shared" si="8"/>
        <v>0</v>
      </c>
      <c r="AR130" s="17" t="s">
        <v>185</v>
      </c>
      <c r="AT130" s="17" t="s">
        <v>191</v>
      </c>
      <c r="AU130" s="17" t="s">
        <v>129</v>
      </c>
      <c r="AY130" s="17" t="s">
        <v>150</v>
      </c>
      <c r="BE130" s="109">
        <f t="shared" si="9"/>
        <v>0</v>
      </c>
      <c r="BF130" s="109">
        <f t="shared" si="10"/>
        <v>0</v>
      </c>
      <c r="BG130" s="109">
        <f t="shared" si="11"/>
        <v>0</v>
      </c>
      <c r="BH130" s="109">
        <f t="shared" si="12"/>
        <v>0</v>
      </c>
      <c r="BI130" s="109">
        <f t="shared" si="13"/>
        <v>0</v>
      </c>
      <c r="BJ130" s="17" t="s">
        <v>129</v>
      </c>
      <c r="BK130" s="174">
        <f t="shared" si="14"/>
        <v>0</v>
      </c>
      <c r="BL130" s="17" t="s">
        <v>155</v>
      </c>
      <c r="BM130" s="17" t="s">
        <v>439</v>
      </c>
    </row>
    <row r="131" spans="2:65" s="1" customFormat="1" ht="57" customHeight="1">
      <c r="B131" s="34"/>
      <c r="C131" s="175" t="s">
        <v>233</v>
      </c>
      <c r="D131" s="175" t="s">
        <v>191</v>
      </c>
      <c r="E131" s="176" t="s">
        <v>208</v>
      </c>
      <c r="F131" s="251" t="s">
        <v>440</v>
      </c>
      <c r="G131" s="251"/>
      <c r="H131" s="251"/>
      <c r="I131" s="251"/>
      <c r="J131" s="177" t="s">
        <v>170</v>
      </c>
      <c r="K131" s="178">
        <v>30</v>
      </c>
      <c r="L131" s="252">
        <v>0</v>
      </c>
      <c r="M131" s="253"/>
      <c r="N131" s="254">
        <f t="shared" si="5"/>
        <v>0</v>
      </c>
      <c r="O131" s="250"/>
      <c r="P131" s="250"/>
      <c r="Q131" s="250"/>
      <c r="R131" s="36"/>
      <c r="T131" s="171" t="s">
        <v>20</v>
      </c>
      <c r="U131" s="43" t="s">
        <v>43</v>
      </c>
      <c r="V131" s="35"/>
      <c r="W131" s="172">
        <f t="shared" si="6"/>
        <v>0</v>
      </c>
      <c r="X131" s="172">
        <v>0</v>
      </c>
      <c r="Y131" s="172">
        <f t="shared" si="7"/>
        <v>0</v>
      </c>
      <c r="Z131" s="172">
        <v>0</v>
      </c>
      <c r="AA131" s="173">
        <f t="shared" si="8"/>
        <v>0</v>
      </c>
      <c r="AR131" s="17" t="s">
        <v>185</v>
      </c>
      <c r="AT131" s="17" t="s">
        <v>191</v>
      </c>
      <c r="AU131" s="17" t="s">
        <v>129</v>
      </c>
      <c r="AY131" s="17" t="s">
        <v>150</v>
      </c>
      <c r="BE131" s="109">
        <f t="shared" si="9"/>
        <v>0</v>
      </c>
      <c r="BF131" s="109">
        <f t="shared" si="10"/>
        <v>0</v>
      </c>
      <c r="BG131" s="109">
        <f t="shared" si="11"/>
        <v>0</v>
      </c>
      <c r="BH131" s="109">
        <f t="shared" si="12"/>
        <v>0</v>
      </c>
      <c r="BI131" s="109">
        <f t="shared" si="13"/>
        <v>0</v>
      </c>
      <c r="BJ131" s="17" t="s">
        <v>129</v>
      </c>
      <c r="BK131" s="174">
        <f t="shared" si="14"/>
        <v>0</v>
      </c>
      <c r="BL131" s="17" t="s">
        <v>155</v>
      </c>
      <c r="BM131" s="17" t="s">
        <v>441</v>
      </c>
    </row>
    <row r="132" spans="2:65" s="1" customFormat="1" ht="31.5" customHeight="1">
      <c r="B132" s="34"/>
      <c r="C132" s="167" t="s">
        <v>172</v>
      </c>
      <c r="D132" s="167" t="s">
        <v>151</v>
      </c>
      <c r="E132" s="168" t="s">
        <v>204</v>
      </c>
      <c r="F132" s="247" t="s">
        <v>205</v>
      </c>
      <c r="G132" s="247"/>
      <c r="H132" s="247"/>
      <c r="I132" s="247"/>
      <c r="J132" s="169" t="s">
        <v>154</v>
      </c>
      <c r="K132" s="170">
        <v>5.12</v>
      </c>
      <c r="L132" s="248">
        <v>0</v>
      </c>
      <c r="M132" s="249"/>
      <c r="N132" s="250">
        <f t="shared" si="5"/>
        <v>0</v>
      </c>
      <c r="O132" s="250"/>
      <c r="P132" s="250"/>
      <c r="Q132" s="250"/>
      <c r="R132" s="36"/>
      <c r="T132" s="171" t="s">
        <v>20</v>
      </c>
      <c r="U132" s="43" t="s">
        <v>43</v>
      </c>
      <c r="V132" s="35"/>
      <c r="W132" s="172">
        <f t="shared" si="6"/>
        <v>0</v>
      </c>
      <c r="X132" s="172">
        <v>2.2538200000000002</v>
      </c>
      <c r="Y132" s="172">
        <f t="shared" si="7"/>
        <v>11.539558400000001</v>
      </c>
      <c r="Z132" s="172">
        <v>0</v>
      </c>
      <c r="AA132" s="173">
        <f t="shared" si="8"/>
        <v>0</v>
      </c>
      <c r="AR132" s="17" t="s">
        <v>155</v>
      </c>
      <c r="AT132" s="17" t="s">
        <v>151</v>
      </c>
      <c r="AU132" s="17" t="s">
        <v>129</v>
      </c>
      <c r="AY132" s="17" t="s">
        <v>150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7" t="s">
        <v>129</v>
      </c>
      <c r="BK132" s="174">
        <f t="shared" si="14"/>
        <v>0</v>
      </c>
      <c r="BL132" s="17" t="s">
        <v>155</v>
      </c>
      <c r="BM132" s="17" t="s">
        <v>442</v>
      </c>
    </row>
    <row r="133" spans="2:65" s="1" customFormat="1" ht="44.25" customHeight="1">
      <c r="B133" s="34"/>
      <c r="C133" s="167" t="s">
        <v>176</v>
      </c>
      <c r="D133" s="167" t="s">
        <v>151</v>
      </c>
      <c r="E133" s="168" t="s">
        <v>217</v>
      </c>
      <c r="F133" s="247" t="s">
        <v>218</v>
      </c>
      <c r="G133" s="247"/>
      <c r="H133" s="247"/>
      <c r="I133" s="247"/>
      <c r="J133" s="169" t="s">
        <v>219</v>
      </c>
      <c r="K133" s="170">
        <v>41</v>
      </c>
      <c r="L133" s="248">
        <v>0</v>
      </c>
      <c r="M133" s="249"/>
      <c r="N133" s="250">
        <f t="shared" si="5"/>
        <v>0</v>
      </c>
      <c r="O133" s="250"/>
      <c r="P133" s="250"/>
      <c r="Q133" s="250"/>
      <c r="R133" s="36"/>
      <c r="T133" s="171" t="s">
        <v>20</v>
      </c>
      <c r="U133" s="43" t="s">
        <v>43</v>
      </c>
      <c r="V133" s="35"/>
      <c r="W133" s="172">
        <f t="shared" si="6"/>
        <v>0</v>
      </c>
      <c r="X133" s="172">
        <v>9.7930000000000003E-2</v>
      </c>
      <c r="Y133" s="172">
        <f t="shared" si="7"/>
        <v>4.0151300000000001</v>
      </c>
      <c r="Z133" s="172">
        <v>0</v>
      </c>
      <c r="AA133" s="173">
        <f t="shared" si="8"/>
        <v>0</v>
      </c>
      <c r="AR133" s="17" t="s">
        <v>155</v>
      </c>
      <c r="AT133" s="17" t="s">
        <v>151</v>
      </c>
      <c r="AU133" s="17" t="s">
        <v>129</v>
      </c>
      <c r="AY133" s="17" t="s">
        <v>150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7" t="s">
        <v>129</v>
      </c>
      <c r="BK133" s="174">
        <f t="shared" si="14"/>
        <v>0</v>
      </c>
      <c r="BL133" s="17" t="s">
        <v>155</v>
      </c>
      <c r="BM133" s="17" t="s">
        <v>443</v>
      </c>
    </row>
    <row r="134" spans="2:65" s="1" customFormat="1" ht="22.5" customHeight="1">
      <c r="B134" s="34"/>
      <c r="C134" s="167" t="s">
        <v>10</v>
      </c>
      <c r="D134" s="167" t="s">
        <v>151</v>
      </c>
      <c r="E134" s="168" t="s">
        <v>322</v>
      </c>
      <c r="F134" s="247" t="s">
        <v>444</v>
      </c>
      <c r="G134" s="247"/>
      <c r="H134" s="247"/>
      <c r="I134" s="247"/>
      <c r="J134" s="169" t="s">
        <v>170</v>
      </c>
      <c r="K134" s="170">
        <v>103</v>
      </c>
      <c r="L134" s="248">
        <v>0</v>
      </c>
      <c r="M134" s="249"/>
      <c r="N134" s="250">
        <f t="shared" si="5"/>
        <v>0</v>
      </c>
      <c r="O134" s="250"/>
      <c r="P134" s="250"/>
      <c r="Q134" s="250"/>
      <c r="R134" s="36"/>
      <c r="T134" s="171" t="s">
        <v>20</v>
      </c>
      <c r="U134" s="43" t="s">
        <v>43</v>
      </c>
      <c r="V134" s="35"/>
      <c r="W134" s="172">
        <f t="shared" si="6"/>
        <v>0</v>
      </c>
      <c r="X134" s="172">
        <v>0</v>
      </c>
      <c r="Y134" s="172">
        <f t="shared" si="7"/>
        <v>0</v>
      </c>
      <c r="Z134" s="172">
        <v>0</v>
      </c>
      <c r="AA134" s="173">
        <f t="shared" si="8"/>
        <v>0</v>
      </c>
      <c r="AR134" s="17" t="s">
        <v>155</v>
      </c>
      <c r="AT134" s="17" t="s">
        <v>151</v>
      </c>
      <c r="AU134" s="17" t="s">
        <v>129</v>
      </c>
      <c r="AY134" s="17" t="s">
        <v>150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7" t="s">
        <v>129</v>
      </c>
      <c r="BK134" s="174">
        <f t="shared" si="14"/>
        <v>0</v>
      </c>
      <c r="BL134" s="17" t="s">
        <v>155</v>
      </c>
      <c r="BM134" s="17" t="s">
        <v>445</v>
      </c>
    </row>
    <row r="135" spans="2:65" s="9" customFormat="1" ht="29.85" customHeight="1">
      <c r="B135" s="156"/>
      <c r="C135" s="157"/>
      <c r="D135" s="166" t="s">
        <v>118</v>
      </c>
      <c r="E135" s="166"/>
      <c r="F135" s="166"/>
      <c r="G135" s="166"/>
      <c r="H135" s="166"/>
      <c r="I135" s="166"/>
      <c r="J135" s="166"/>
      <c r="K135" s="166"/>
      <c r="L135" s="166"/>
      <c r="M135" s="166"/>
      <c r="N135" s="261">
        <f>BK135</f>
        <v>0</v>
      </c>
      <c r="O135" s="262"/>
      <c r="P135" s="262"/>
      <c r="Q135" s="262"/>
      <c r="R135" s="159"/>
      <c r="T135" s="160"/>
      <c r="U135" s="157"/>
      <c r="V135" s="157"/>
      <c r="W135" s="161">
        <f>SUM(W136:W137)</f>
        <v>0</v>
      </c>
      <c r="X135" s="157"/>
      <c r="Y135" s="161">
        <f>SUM(Y136:Y137)</f>
        <v>0</v>
      </c>
      <c r="Z135" s="157"/>
      <c r="AA135" s="162">
        <f>SUM(AA136:AA137)</f>
        <v>0</v>
      </c>
      <c r="AR135" s="163" t="s">
        <v>84</v>
      </c>
      <c r="AT135" s="164" t="s">
        <v>75</v>
      </c>
      <c r="AU135" s="164" t="s">
        <v>84</v>
      </c>
      <c r="AY135" s="163" t="s">
        <v>150</v>
      </c>
      <c r="BK135" s="165">
        <f>SUM(BK136:BK137)</f>
        <v>0</v>
      </c>
    </row>
    <row r="136" spans="2:65" s="1" customFormat="1" ht="31.5" customHeight="1">
      <c r="B136" s="34"/>
      <c r="C136" s="167" t="s">
        <v>190</v>
      </c>
      <c r="D136" s="167" t="s">
        <v>151</v>
      </c>
      <c r="E136" s="168" t="s">
        <v>226</v>
      </c>
      <c r="F136" s="247" t="s">
        <v>446</v>
      </c>
      <c r="G136" s="247"/>
      <c r="H136" s="247"/>
      <c r="I136" s="247"/>
      <c r="J136" s="169" t="s">
        <v>170</v>
      </c>
      <c r="K136" s="170">
        <v>100</v>
      </c>
      <c r="L136" s="248">
        <v>0</v>
      </c>
      <c r="M136" s="249"/>
      <c r="N136" s="250">
        <f>ROUND(L136*K136,3)</f>
        <v>0</v>
      </c>
      <c r="O136" s="250"/>
      <c r="P136" s="250"/>
      <c r="Q136" s="250"/>
      <c r="R136" s="36"/>
      <c r="T136" s="171" t="s">
        <v>20</v>
      </c>
      <c r="U136" s="43" t="s">
        <v>43</v>
      </c>
      <c r="V136" s="35"/>
      <c r="W136" s="172">
        <f>V136*K136</f>
        <v>0</v>
      </c>
      <c r="X136" s="172">
        <v>0</v>
      </c>
      <c r="Y136" s="172">
        <f>X136*K136</f>
        <v>0</v>
      </c>
      <c r="Z136" s="172">
        <v>0</v>
      </c>
      <c r="AA136" s="173">
        <f>Z136*K136</f>
        <v>0</v>
      </c>
      <c r="AR136" s="17" t="s">
        <v>155</v>
      </c>
      <c r="AT136" s="17" t="s">
        <v>151</v>
      </c>
      <c r="AU136" s="17" t="s">
        <v>129</v>
      </c>
      <c r="AY136" s="17" t="s">
        <v>150</v>
      </c>
      <c r="BE136" s="109">
        <f>IF(U136="základná",N136,0)</f>
        <v>0</v>
      </c>
      <c r="BF136" s="109">
        <f>IF(U136="znížená",N136,0)</f>
        <v>0</v>
      </c>
      <c r="BG136" s="109">
        <f>IF(U136="zákl. prenesená",N136,0)</f>
        <v>0</v>
      </c>
      <c r="BH136" s="109">
        <f>IF(U136="zníž. prenesená",N136,0)</f>
        <v>0</v>
      </c>
      <c r="BI136" s="109">
        <f>IF(U136="nulová",N136,0)</f>
        <v>0</v>
      </c>
      <c r="BJ136" s="17" t="s">
        <v>129</v>
      </c>
      <c r="BK136" s="174">
        <f>ROUND(L136*K136,3)</f>
        <v>0</v>
      </c>
      <c r="BL136" s="17" t="s">
        <v>155</v>
      </c>
      <c r="BM136" s="17" t="s">
        <v>447</v>
      </c>
    </row>
    <row r="137" spans="2:65" s="1" customFormat="1" ht="44.25" customHeight="1">
      <c r="B137" s="34"/>
      <c r="C137" s="167" t="s">
        <v>195</v>
      </c>
      <c r="D137" s="167" t="s">
        <v>151</v>
      </c>
      <c r="E137" s="168" t="s">
        <v>230</v>
      </c>
      <c r="F137" s="247" t="s">
        <v>448</v>
      </c>
      <c r="G137" s="247"/>
      <c r="H137" s="247"/>
      <c r="I137" s="247"/>
      <c r="J137" s="169" t="s">
        <v>170</v>
      </c>
      <c r="K137" s="170">
        <v>100</v>
      </c>
      <c r="L137" s="248">
        <v>0</v>
      </c>
      <c r="M137" s="249"/>
      <c r="N137" s="250">
        <f>ROUND(L137*K137,3)</f>
        <v>0</v>
      </c>
      <c r="O137" s="250"/>
      <c r="P137" s="250"/>
      <c r="Q137" s="250"/>
      <c r="R137" s="36"/>
      <c r="T137" s="171" t="s">
        <v>20</v>
      </c>
      <c r="U137" s="43" t="s">
        <v>43</v>
      </c>
      <c r="V137" s="35"/>
      <c r="W137" s="172">
        <f>V137*K137</f>
        <v>0</v>
      </c>
      <c r="X137" s="172">
        <v>0</v>
      </c>
      <c r="Y137" s="172">
        <f>X137*K137</f>
        <v>0</v>
      </c>
      <c r="Z137" s="172">
        <v>0</v>
      </c>
      <c r="AA137" s="173">
        <f>Z137*K137</f>
        <v>0</v>
      </c>
      <c r="AR137" s="17" t="s">
        <v>155</v>
      </c>
      <c r="AT137" s="17" t="s">
        <v>151</v>
      </c>
      <c r="AU137" s="17" t="s">
        <v>129</v>
      </c>
      <c r="AY137" s="17" t="s">
        <v>150</v>
      </c>
      <c r="BE137" s="109">
        <f>IF(U137="základná",N137,0)</f>
        <v>0</v>
      </c>
      <c r="BF137" s="109">
        <f>IF(U137="znížená",N137,0)</f>
        <v>0</v>
      </c>
      <c r="BG137" s="109">
        <f>IF(U137="zákl. prenesená",N137,0)</f>
        <v>0</v>
      </c>
      <c r="BH137" s="109">
        <f>IF(U137="zníž. prenesená",N137,0)</f>
        <v>0</v>
      </c>
      <c r="BI137" s="109">
        <f>IF(U137="nulová",N137,0)</f>
        <v>0</v>
      </c>
      <c r="BJ137" s="17" t="s">
        <v>129</v>
      </c>
      <c r="BK137" s="174">
        <f>ROUND(L137*K137,3)</f>
        <v>0</v>
      </c>
      <c r="BL137" s="17" t="s">
        <v>155</v>
      </c>
      <c r="BM137" s="17" t="s">
        <v>449</v>
      </c>
    </row>
    <row r="138" spans="2:65" s="9" customFormat="1" ht="29.85" customHeight="1">
      <c r="B138" s="156"/>
      <c r="C138" s="157"/>
      <c r="D138" s="166" t="s">
        <v>120</v>
      </c>
      <c r="E138" s="166"/>
      <c r="F138" s="166"/>
      <c r="G138" s="166"/>
      <c r="H138" s="166"/>
      <c r="I138" s="166"/>
      <c r="J138" s="166"/>
      <c r="K138" s="166"/>
      <c r="L138" s="166"/>
      <c r="M138" s="166"/>
      <c r="N138" s="261">
        <f>BK138</f>
        <v>0</v>
      </c>
      <c r="O138" s="262"/>
      <c r="P138" s="262"/>
      <c r="Q138" s="262"/>
      <c r="R138" s="159"/>
      <c r="T138" s="160"/>
      <c r="U138" s="157"/>
      <c r="V138" s="157"/>
      <c r="W138" s="161">
        <f>SUM(W139:W148)</f>
        <v>0</v>
      </c>
      <c r="X138" s="157"/>
      <c r="Y138" s="161">
        <f>SUM(Y139:Y148)</f>
        <v>0.94299999999999995</v>
      </c>
      <c r="Z138" s="157"/>
      <c r="AA138" s="162">
        <f>SUM(AA139:AA148)</f>
        <v>0</v>
      </c>
      <c r="AR138" s="163" t="s">
        <v>84</v>
      </c>
      <c r="AT138" s="164" t="s">
        <v>75</v>
      </c>
      <c r="AU138" s="164" t="s">
        <v>84</v>
      </c>
      <c r="AY138" s="163" t="s">
        <v>150</v>
      </c>
      <c r="BK138" s="165">
        <f>SUM(BK139:BK148)</f>
        <v>0</v>
      </c>
    </row>
    <row r="139" spans="2:65" s="1" customFormat="1" ht="31.5" customHeight="1">
      <c r="B139" s="34"/>
      <c r="C139" s="167" t="s">
        <v>203</v>
      </c>
      <c r="D139" s="167" t="s">
        <v>151</v>
      </c>
      <c r="E139" s="168" t="s">
        <v>250</v>
      </c>
      <c r="F139" s="247" t="s">
        <v>251</v>
      </c>
      <c r="G139" s="247"/>
      <c r="H139" s="247"/>
      <c r="I139" s="247"/>
      <c r="J139" s="169" t="s">
        <v>224</v>
      </c>
      <c r="K139" s="170">
        <v>30</v>
      </c>
      <c r="L139" s="248">
        <v>0</v>
      </c>
      <c r="M139" s="249"/>
      <c r="N139" s="250">
        <f t="shared" ref="N139:N148" si="15">ROUND(L139*K139,3)</f>
        <v>0</v>
      </c>
      <c r="O139" s="250"/>
      <c r="P139" s="250"/>
      <c r="Q139" s="250"/>
      <c r="R139" s="36"/>
      <c r="T139" s="171" t="s">
        <v>20</v>
      </c>
      <c r="U139" s="43" t="s">
        <v>43</v>
      </c>
      <c r="V139" s="35"/>
      <c r="W139" s="172">
        <f t="shared" ref="W139:W148" si="16">V139*K139</f>
        <v>0</v>
      </c>
      <c r="X139" s="172">
        <v>0</v>
      </c>
      <c r="Y139" s="172">
        <f t="shared" ref="Y139:Y148" si="17">X139*K139</f>
        <v>0</v>
      </c>
      <c r="Z139" s="172">
        <v>0</v>
      </c>
      <c r="AA139" s="173">
        <f t="shared" ref="AA139:AA148" si="18">Z139*K139</f>
        <v>0</v>
      </c>
      <c r="AR139" s="17" t="s">
        <v>155</v>
      </c>
      <c r="AT139" s="17" t="s">
        <v>151</v>
      </c>
      <c r="AU139" s="17" t="s">
        <v>129</v>
      </c>
      <c r="AY139" s="17" t="s">
        <v>150</v>
      </c>
      <c r="BE139" s="109">
        <f t="shared" ref="BE139:BE148" si="19">IF(U139="základná",N139,0)</f>
        <v>0</v>
      </c>
      <c r="BF139" s="109">
        <f t="shared" ref="BF139:BF148" si="20">IF(U139="znížená",N139,0)</f>
        <v>0</v>
      </c>
      <c r="BG139" s="109">
        <f t="shared" ref="BG139:BG148" si="21">IF(U139="zákl. prenesená",N139,0)</f>
        <v>0</v>
      </c>
      <c r="BH139" s="109">
        <f t="shared" ref="BH139:BH148" si="22">IF(U139="zníž. prenesená",N139,0)</f>
        <v>0</v>
      </c>
      <c r="BI139" s="109">
        <f t="shared" ref="BI139:BI148" si="23">IF(U139="nulová",N139,0)</f>
        <v>0</v>
      </c>
      <c r="BJ139" s="17" t="s">
        <v>129</v>
      </c>
      <c r="BK139" s="174">
        <f t="shared" ref="BK139:BK148" si="24">ROUND(L139*K139,3)</f>
        <v>0</v>
      </c>
      <c r="BL139" s="17" t="s">
        <v>155</v>
      </c>
      <c r="BM139" s="17" t="s">
        <v>450</v>
      </c>
    </row>
    <row r="140" spans="2:65" s="1" customFormat="1" ht="22.5" customHeight="1">
      <c r="B140" s="34"/>
      <c r="C140" s="175" t="s">
        <v>281</v>
      </c>
      <c r="D140" s="175" t="s">
        <v>191</v>
      </c>
      <c r="E140" s="176" t="s">
        <v>258</v>
      </c>
      <c r="F140" s="251" t="s">
        <v>259</v>
      </c>
      <c r="G140" s="251"/>
      <c r="H140" s="251"/>
      <c r="I140" s="251"/>
      <c r="J140" s="177" t="s">
        <v>188</v>
      </c>
      <c r="K140" s="178">
        <v>41</v>
      </c>
      <c r="L140" s="252">
        <v>0</v>
      </c>
      <c r="M140" s="253"/>
      <c r="N140" s="254">
        <f t="shared" si="15"/>
        <v>0</v>
      </c>
      <c r="O140" s="250"/>
      <c r="P140" s="250"/>
      <c r="Q140" s="250"/>
      <c r="R140" s="36"/>
      <c r="T140" s="171" t="s">
        <v>20</v>
      </c>
      <c r="U140" s="43" t="s">
        <v>43</v>
      </c>
      <c r="V140" s="35"/>
      <c r="W140" s="172">
        <f t="shared" si="16"/>
        <v>0</v>
      </c>
      <c r="X140" s="172">
        <v>2.3E-2</v>
      </c>
      <c r="Y140" s="172">
        <f t="shared" si="17"/>
        <v>0.94299999999999995</v>
      </c>
      <c r="Z140" s="172">
        <v>0</v>
      </c>
      <c r="AA140" s="173">
        <f t="shared" si="18"/>
        <v>0</v>
      </c>
      <c r="AR140" s="17" t="s">
        <v>185</v>
      </c>
      <c r="AT140" s="17" t="s">
        <v>191</v>
      </c>
      <c r="AU140" s="17" t="s">
        <v>129</v>
      </c>
      <c r="AY140" s="17" t="s">
        <v>150</v>
      </c>
      <c r="BE140" s="109">
        <f t="shared" si="19"/>
        <v>0</v>
      </c>
      <c r="BF140" s="109">
        <f t="shared" si="20"/>
        <v>0</v>
      </c>
      <c r="BG140" s="109">
        <f t="shared" si="21"/>
        <v>0</v>
      </c>
      <c r="BH140" s="109">
        <f t="shared" si="22"/>
        <v>0</v>
      </c>
      <c r="BI140" s="109">
        <f t="shared" si="23"/>
        <v>0</v>
      </c>
      <c r="BJ140" s="17" t="s">
        <v>129</v>
      </c>
      <c r="BK140" s="174">
        <f t="shared" si="24"/>
        <v>0</v>
      </c>
      <c r="BL140" s="17" t="s">
        <v>155</v>
      </c>
      <c r="BM140" s="17" t="s">
        <v>451</v>
      </c>
    </row>
    <row r="141" spans="2:65" s="1" customFormat="1" ht="31.5" customHeight="1">
      <c r="B141" s="34"/>
      <c r="C141" s="167" t="s">
        <v>286</v>
      </c>
      <c r="D141" s="167" t="s">
        <v>151</v>
      </c>
      <c r="E141" s="168" t="s">
        <v>262</v>
      </c>
      <c r="F141" s="247" t="s">
        <v>263</v>
      </c>
      <c r="G141" s="247"/>
      <c r="H141" s="247"/>
      <c r="I141" s="247"/>
      <c r="J141" s="169" t="s">
        <v>224</v>
      </c>
      <c r="K141" s="170">
        <v>0.5</v>
      </c>
      <c r="L141" s="248">
        <v>0</v>
      </c>
      <c r="M141" s="249"/>
      <c r="N141" s="250">
        <f t="shared" si="15"/>
        <v>0</v>
      </c>
      <c r="O141" s="250"/>
      <c r="P141" s="250"/>
      <c r="Q141" s="250"/>
      <c r="R141" s="36"/>
      <c r="T141" s="171" t="s">
        <v>20</v>
      </c>
      <c r="U141" s="43" t="s">
        <v>43</v>
      </c>
      <c r="V141" s="35"/>
      <c r="W141" s="172">
        <f t="shared" si="16"/>
        <v>0</v>
      </c>
      <c r="X141" s="172">
        <v>0</v>
      </c>
      <c r="Y141" s="172">
        <f t="shared" si="17"/>
        <v>0</v>
      </c>
      <c r="Z141" s="172">
        <v>0</v>
      </c>
      <c r="AA141" s="173">
        <f t="shared" si="18"/>
        <v>0</v>
      </c>
      <c r="AR141" s="17" t="s">
        <v>155</v>
      </c>
      <c r="AT141" s="17" t="s">
        <v>151</v>
      </c>
      <c r="AU141" s="17" t="s">
        <v>129</v>
      </c>
      <c r="AY141" s="17" t="s">
        <v>150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17" t="s">
        <v>129</v>
      </c>
      <c r="BK141" s="174">
        <f t="shared" si="24"/>
        <v>0</v>
      </c>
      <c r="BL141" s="17" t="s">
        <v>155</v>
      </c>
      <c r="BM141" s="17" t="s">
        <v>452</v>
      </c>
    </row>
    <row r="142" spans="2:65" s="1" customFormat="1" ht="31.5" customHeight="1">
      <c r="B142" s="34"/>
      <c r="C142" s="175" t="s">
        <v>229</v>
      </c>
      <c r="D142" s="175" t="s">
        <v>191</v>
      </c>
      <c r="E142" s="176" t="s">
        <v>322</v>
      </c>
      <c r="F142" s="251" t="s">
        <v>453</v>
      </c>
      <c r="G142" s="251"/>
      <c r="H142" s="251"/>
      <c r="I142" s="251"/>
      <c r="J142" s="177" t="s">
        <v>188</v>
      </c>
      <c r="K142" s="178">
        <v>1</v>
      </c>
      <c r="L142" s="252">
        <v>0</v>
      </c>
      <c r="M142" s="253"/>
      <c r="N142" s="254">
        <f t="shared" si="15"/>
        <v>0</v>
      </c>
      <c r="O142" s="250"/>
      <c r="P142" s="250"/>
      <c r="Q142" s="250"/>
      <c r="R142" s="36"/>
      <c r="T142" s="171" t="s">
        <v>20</v>
      </c>
      <c r="U142" s="43" t="s">
        <v>43</v>
      </c>
      <c r="V142" s="35"/>
      <c r="W142" s="172">
        <f t="shared" si="16"/>
        <v>0</v>
      </c>
      <c r="X142" s="172">
        <v>0</v>
      </c>
      <c r="Y142" s="172">
        <f t="shared" si="17"/>
        <v>0</v>
      </c>
      <c r="Z142" s="172">
        <v>0</v>
      </c>
      <c r="AA142" s="173">
        <f t="shared" si="18"/>
        <v>0</v>
      </c>
      <c r="AR142" s="17" t="s">
        <v>185</v>
      </c>
      <c r="AT142" s="17" t="s">
        <v>191</v>
      </c>
      <c r="AU142" s="17" t="s">
        <v>129</v>
      </c>
      <c r="AY142" s="17" t="s">
        <v>150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17" t="s">
        <v>129</v>
      </c>
      <c r="BK142" s="174">
        <f t="shared" si="24"/>
        <v>0</v>
      </c>
      <c r="BL142" s="17" t="s">
        <v>155</v>
      </c>
      <c r="BM142" s="17" t="s">
        <v>454</v>
      </c>
    </row>
    <row r="143" spans="2:65" s="1" customFormat="1" ht="22.5" customHeight="1">
      <c r="B143" s="34"/>
      <c r="C143" s="175" t="s">
        <v>237</v>
      </c>
      <c r="D143" s="175" t="s">
        <v>191</v>
      </c>
      <c r="E143" s="176" t="s">
        <v>325</v>
      </c>
      <c r="F143" s="251" t="s">
        <v>455</v>
      </c>
      <c r="G143" s="251"/>
      <c r="H143" s="251"/>
      <c r="I143" s="251"/>
      <c r="J143" s="177" t="s">
        <v>188</v>
      </c>
      <c r="K143" s="178">
        <v>1</v>
      </c>
      <c r="L143" s="252">
        <v>0</v>
      </c>
      <c r="M143" s="253"/>
      <c r="N143" s="254">
        <f t="shared" si="15"/>
        <v>0</v>
      </c>
      <c r="O143" s="250"/>
      <c r="P143" s="250"/>
      <c r="Q143" s="250"/>
      <c r="R143" s="36"/>
      <c r="T143" s="171" t="s">
        <v>20</v>
      </c>
      <c r="U143" s="43" t="s">
        <v>43</v>
      </c>
      <c r="V143" s="35"/>
      <c r="W143" s="172">
        <f t="shared" si="16"/>
        <v>0</v>
      </c>
      <c r="X143" s="172">
        <v>0</v>
      </c>
      <c r="Y143" s="172">
        <f t="shared" si="17"/>
        <v>0</v>
      </c>
      <c r="Z143" s="172">
        <v>0</v>
      </c>
      <c r="AA143" s="173">
        <f t="shared" si="18"/>
        <v>0</v>
      </c>
      <c r="AR143" s="17" t="s">
        <v>185</v>
      </c>
      <c r="AT143" s="17" t="s">
        <v>191</v>
      </c>
      <c r="AU143" s="17" t="s">
        <v>129</v>
      </c>
      <c r="AY143" s="17" t="s">
        <v>150</v>
      </c>
      <c r="BE143" s="109">
        <f t="shared" si="19"/>
        <v>0</v>
      </c>
      <c r="BF143" s="109">
        <f t="shared" si="20"/>
        <v>0</v>
      </c>
      <c r="BG143" s="109">
        <f t="shared" si="21"/>
        <v>0</v>
      </c>
      <c r="BH143" s="109">
        <f t="shared" si="22"/>
        <v>0</v>
      </c>
      <c r="BI143" s="109">
        <f t="shared" si="23"/>
        <v>0</v>
      </c>
      <c r="BJ143" s="17" t="s">
        <v>129</v>
      </c>
      <c r="BK143" s="174">
        <f t="shared" si="24"/>
        <v>0</v>
      </c>
      <c r="BL143" s="17" t="s">
        <v>155</v>
      </c>
      <c r="BM143" s="17" t="s">
        <v>456</v>
      </c>
    </row>
    <row r="144" spans="2:65" s="1" customFormat="1" ht="31.5" customHeight="1">
      <c r="B144" s="34"/>
      <c r="C144" s="175" t="s">
        <v>241</v>
      </c>
      <c r="D144" s="175" t="s">
        <v>191</v>
      </c>
      <c r="E144" s="176" t="s">
        <v>328</v>
      </c>
      <c r="F144" s="251" t="s">
        <v>457</v>
      </c>
      <c r="G144" s="251"/>
      <c r="H144" s="251"/>
      <c r="I144" s="251"/>
      <c r="J144" s="177" t="s">
        <v>188</v>
      </c>
      <c r="K144" s="178">
        <v>1</v>
      </c>
      <c r="L144" s="252">
        <v>0</v>
      </c>
      <c r="M144" s="253"/>
      <c r="N144" s="254">
        <f t="shared" si="15"/>
        <v>0</v>
      </c>
      <c r="O144" s="250"/>
      <c r="P144" s="250"/>
      <c r="Q144" s="250"/>
      <c r="R144" s="36"/>
      <c r="T144" s="171" t="s">
        <v>20</v>
      </c>
      <c r="U144" s="43" t="s">
        <v>43</v>
      </c>
      <c r="V144" s="35"/>
      <c r="W144" s="172">
        <f t="shared" si="16"/>
        <v>0</v>
      </c>
      <c r="X144" s="172">
        <v>0</v>
      </c>
      <c r="Y144" s="172">
        <f t="shared" si="17"/>
        <v>0</v>
      </c>
      <c r="Z144" s="172">
        <v>0</v>
      </c>
      <c r="AA144" s="173">
        <f t="shared" si="18"/>
        <v>0</v>
      </c>
      <c r="AR144" s="17" t="s">
        <v>185</v>
      </c>
      <c r="AT144" s="17" t="s">
        <v>191</v>
      </c>
      <c r="AU144" s="17" t="s">
        <v>129</v>
      </c>
      <c r="AY144" s="17" t="s">
        <v>150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17" t="s">
        <v>129</v>
      </c>
      <c r="BK144" s="174">
        <f t="shared" si="24"/>
        <v>0</v>
      </c>
      <c r="BL144" s="17" t="s">
        <v>155</v>
      </c>
      <c r="BM144" s="17" t="s">
        <v>458</v>
      </c>
    </row>
    <row r="145" spans="2:65" s="1" customFormat="1" ht="31.5" customHeight="1">
      <c r="B145" s="34"/>
      <c r="C145" s="175" t="s">
        <v>245</v>
      </c>
      <c r="D145" s="175" t="s">
        <v>191</v>
      </c>
      <c r="E145" s="176" t="s">
        <v>331</v>
      </c>
      <c r="F145" s="251" t="s">
        <v>459</v>
      </c>
      <c r="G145" s="251"/>
      <c r="H145" s="251"/>
      <c r="I145" s="251"/>
      <c r="J145" s="177" t="s">
        <v>188</v>
      </c>
      <c r="K145" s="178">
        <v>1</v>
      </c>
      <c r="L145" s="252">
        <v>0</v>
      </c>
      <c r="M145" s="253"/>
      <c r="N145" s="254">
        <f t="shared" si="15"/>
        <v>0</v>
      </c>
      <c r="O145" s="250"/>
      <c r="P145" s="250"/>
      <c r="Q145" s="250"/>
      <c r="R145" s="36"/>
      <c r="T145" s="171" t="s">
        <v>20</v>
      </c>
      <c r="U145" s="43" t="s">
        <v>43</v>
      </c>
      <c r="V145" s="35"/>
      <c r="W145" s="172">
        <f t="shared" si="16"/>
        <v>0</v>
      </c>
      <c r="X145" s="172">
        <v>0</v>
      </c>
      <c r="Y145" s="172">
        <f t="shared" si="17"/>
        <v>0</v>
      </c>
      <c r="Z145" s="172">
        <v>0</v>
      </c>
      <c r="AA145" s="173">
        <f t="shared" si="18"/>
        <v>0</v>
      </c>
      <c r="AR145" s="17" t="s">
        <v>185</v>
      </c>
      <c r="AT145" s="17" t="s">
        <v>191</v>
      </c>
      <c r="AU145" s="17" t="s">
        <v>129</v>
      </c>
      <c r="AY145" s="17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7" t="s">
        <v>129</v>
      </c>
      <c r="BK145" s="174">
        <f t="shared" si="24"/>
        <v>0</v>
      </c>
      <c r="BL145" s="17" t="s">
        <v>155</v>
      </c>
      <c r="BM145" s="17" t="s">
        <v>460</v>
      </c>
    </row>
    <row r="146" spans="2:65" s="1" customFormat="1" ht="31.5" customHeight="1">
      <c r="B146" s="34"/>
      <c r="C146" s="175" t="s">
        <v>249</v>
      </c>
      <c r="D146" s="175" t="s">
        <v>191</v>
      </c>
      <c r="E146" s="176" t="s">
        <v>334</v>
      </c>
      <c r="F146" s="251" t="s">
        <v>461</v>
      </c>
      <c r="G146" s="251"/>
      <c r="H146" s="251"/>
      <c r="I146" s="251"/>
      <c r="J146" s="177" t="s">
        <v>188</v>
      </c>
      <c r="K146" s="178">
        <v>1</v>
      </c>
      <c r="L146" s="252">
        <v>0</v>
      </c>
      <c r="M146" s="253"/>
      <c r="N146" s="254">
        <f t="shared" si="15"/>
        <v>0</v>
      </c>
      <c r="O146" s="250"/>
      <c r="P146" s="250"/>
      <c r="Q146" s="250"/>
      <c r="R146" s="36"/>
      <c r="T146" s="171" t="s">
        <v>20</v>
      </c>
      <c r="U146" s="43" t="s">
        <v>43</v>
      </c>
      <c r="V146" s="35"/>
      <c r="W146" s="172">
        <f t="shared" si="16"/>
        <v>0</v>
      </c>
      <c r="X146" s="172">
        <v>0</v>
      </c>
      <c r="Y146" s="172">
        <f t="shared" si="17"/>
        <v>0</v>
      </c>
      <c r="Z146" s="172">
        <v>0</v>
      </c>
      <c r="AA146" s="173">
        <f t="shared" si="18"/>
        <v>0</v>
      </c>
      <c r="AR146" s="17" t="s">
        <v>185</v>
      </c>
      <c r="AT146" s="17" t="s">
        <v>191</v>
      </c>
      <c r="AU146" s="17" t="s">
        <v>129</v>
      </c>
      <c r="AY146" s="17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7" t="s">
        <v>129</v>
      </c>
      <c r="BK146" s="174">
        <f t="shared" si="24"/>
        <v>0</v>
      </c>
      <c r="BL146" s="17" t="s">
        <v>155</v>
      </c>
      <c r="BM146" s="17" t="s">
        <v>462</v>
      </c>
    </row>
    <row r="147" spans="2:65" s="1" customFormat="1" ht="22.5" customHeight="1">
      <c r="B147" s="34"/>
      <c r="C147" s="175" t="s">
        <v>253</v>
      </c>
      <c r="D147" s="175" t="s">
        <v>191</v>
      </c>
      <c r="E147" s="176" t="s">
        <v>337</v>
      </c>
      <c r="F147" s="251" t="s">
        <v>463</v>
      </c>
      <c r="G147" s="251"/>
      <c r="H147" s="251"/>
      <c r="I147" s="251"/>
      <c r="J147" s="177" t="s">
        <v>188</v>
      </c>
      <c r="K147" s="178">
        <v>1</v>
      </c>
      <c r="L147" s="252">
        <v>0</v>
      </c>
      <c r="M147" s="253"/>
      <c r="N147" s="254">
        <f t="shared" si="15"/>
        <v>0</v>
      </c>
      <c r="O147" s="250"/>
      <c r="P147" s="250"/>
      <c r="Q147" s="250"/>
      <c r="R147" s="36"/>
      <c r="T147" s="171" t="s">
        <v>20</v>
      </c>
      <c r="U147" s="43" t="s">
        <v>43</v>
      </c>
      <c r="V147" s="35"/>
      <c r="W147" s="172">
        <f t="shared" si="16"/>
        <v>0</v>
      </c>
      <c r="X147" s="172">
        <v>0</v>
      </c>
      <c r="Y147" s="172">
        <f t="shared" si="17"/>
        <v>0</v>
      </c>
      <c r="Z147" s="172">
        <v>0</v>
      </c>
      <c r="AA147" s="173">
        <f t="shared" si="18"/>
        <v>0</v>
      </c>
      <c r="AR147" s="17" t="s">
        <v>185</v>
      </c>
      <c r="AT147" s="17" t="s">
        <v>191</v>
      </c>
      <c r="AU147" s="17" t="s">
        <v>129</v>
      </c>
      <c r="AY147" s="17" t="s">
        <v>150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7" t="s">
        <v>129</v>
      </c>
      <c r="BK147" s="174">
        <f t="shared" si="24"/>
        <v>0</v>
      </c>
      <c r="BL147" s="17" t="s">
        <v>155</v>
      </c>
      <c r="BM147" s="17" t="s">
        <v>464</v>
      </c>
    </row>
    <row r="148" spans="2:65" s="1" customFormat="1" ht="22.5" customHeight="1">
      <c r="B148" s="34"/>
      <c r="C148" s="167" t="s">
        <v>257</v>
      </c>
      <c r="D148" s="167" t="s">
        <v>151</v>
      </c>
      <c r="E148" s="168" t="s">
        <v>385</v>
      </c>
      <c r="F148" s="247" t="s">
        <v>465</v>
      </c>
      <c r="G148" s="247"/>
      <c r="H148" s="247"/>
      <c r="I148" s="247"/>
      <c r="J148" s="169" t="s">
        <v>466</v>
      </c>
      <c r="K148" s="170">
        <v>1</v>
      </c>
      <c r="L148" s="248">
        <v>0</v>
      </c>
      <c r="M148" s="249"/>
      <c r="N148" s="250">
        <f t="shared" si="15"/>
        <v>0</v>
      </c>
      <c r="O148" s="250"/>
      <c r="P148" s="250"/>
      <c r="Q148" s="250"/>
      <c r="R148" s="36"/>
      <c r="T148" s="171" t="s">
        <v>20</v>
      </c>
      <c r="U148" s="43" t="s">
        <v>43</v>
      </c>
      <c r="V148" s="35"/>
      <c r="W148" s="172">
        <f t="shared" si="16"/>
        <v>0</v>
      </c>
      <c r="X148" s="172">
        <v>0</v>
      </c>
      <c r="Y148" s="172">
        <f t="shared" si="17"/>
        <v>0</v>
      </c>
      <c r="Z148" s="172">
        <v>0</v>
      </c>
      <c r="AA148" s="173">
        <f t="shared" si="18"/>
        <v>0</v>
      </c>
      <c r="AR148" s="17" t="s">
        <v>155</v>
      </c>
      <c r="AT148" s="17" t="s">
        <v>151</v>
      </c>
      <c r="AU148" s="17" t="s">
        <v>129</v>
      </c>
      <c r="AY148" s="17" t="s">
        <v>150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7" t="s">
        <v>129</v>
      </c>
      <c r="BK148" s="174">
        <f t="shared" si="24"/>
        <v>0</v>
      </c>
      <c r="BL148" s="17" t="s">
        <v>155</v>
      </c>
      <c r="BM148" s="17" t="s">
        <v>467</v>
      </c>
    </row>
    <row r="149" spans="2:65" s="9" customFormat="1" ht="37.35" customHeight="1">
      <c r="B149" s="156"/>
      <c r="C149" s="157"/>
      <c r="D149" s="158" t="s">
        <v>124</v>
      </c>
      <c r="E149" s="158"/>
      <c r="F149" s="158"/>
      <c r="G149" s="158"/>
      <c r="H149" s="158"/>
      <c r="I149" s="158"/>
      <c r="J149" s="158"/>
      <c r="K149" s="158"/>
      <c r="L149" s="158"/>
      <c r="M149" s="158"/>
      <c r="N149" s="263">
        <f>BK149</f>
        <v>0</v>
      </c>
      <c r="O149" s="264"/>
      <c r="P149" s="264"/>
      <c r="Q149" s="264"/>
      <c r="R149" s="159"/>
      <c r="T149" s="160"/>
      <c r="U149" s="157"/>
      <c r="V149" s="157"/>
      <c r="W149" s="161">
        <f>W150</f>
        <v>0</v>
      </c>
      <c r="X149" s="157"/>
      <c r="Y149" s="161">
        <f>Y150</f>
        <v>0</v>
      </c>
      <c r="Z149" s="157"/>
      <c r="AA149" s="162">
        <f>AA150</f>
        <v>0</v>
      </c>
      <c r="AR149" s="163" t="s">
        <v>172</v>
      </c>
      <c r="AT149" s="164" t="s">
        <v>75</v>
      </c>
      <c r="AU149" s="164" t="s">
        <v>76</v>
      </c>
      <c r="AY149" s="163" t="s">
        <v>150</v>
      </c>
      <c r="BK149" s="165">
        <f>BK150</f>
        <v>0</v>
      </c>
    </row>
    <row r="150" spans="2:65" s="9" customFormat="1" ht="19.899999999999999" customHeight="1">
      <c r="B150" s="156"/>
      <c r="C150" s="157"/>
      <c r="D150" s="166" t="s">
        <v>125</v>
      </c>
      <c r="E150" s="166"/>
      <c r="F150" s="166"/>
      <c r="G150" s="166"/>
      <c r="H150" s="166"/>
      <c r="I150" s="166"/>
      <c r="J150" s="166"/>
      <c r="K150" s="166"/>
      <c r="L150" s="166"/>
      <c r="M150" s="166"/>
      <c r="N150" s="259">
        <f>BK150</f>
        <v>0</v>
      </c>
      <c r="O150" s="260"/>
      <c r="P150" s="260"/>
      <c r="Q150" s="260"/>
      <c r="R150" s="159"/>
      <c r="T150" s="160"/>
      <c r="U150" s="157"/>
      <c r="V150" s="157"/>
      <c r="W150" s="161">
        <f>SUM(W151:W152)</f>
        <v>0</v>
      </c>
      <c r="X150" s="157"/>
      <c r="Y150" s="161">
        <f>SUM(Y151:Y152)</f>
        <v>0</v>
      </c>
      <c r="Z150" s="157"/>
      <c r="AA150" s="162">
        <f>SUM(AA151:AA152)</f>
        <v>0</v>
      </c>
      <c r="AR150" s="163" t="s">
        <v>172</v>
      </c>
      <c r="AT150" s="164" t="s">
        <v>75</v>
      </c>
      <c r="AU150" s="164" t="s">
        <v>84</v>
      </c>
      <c r="AY150" s="163" t="s">
        <v>150</v>
      </c>
      <c r="BK150" s="165">
        <f>SUM(BK151:BK152)</f>
        <v>0</v>
      </c>
    </row>
    <row r="151" spans="2:65" s="1" customFormat="1" ht="44.25" customHeight="1">
      <c r="B151" s="34"/>
      <c r="C151" s="167" t="s">
        <v>216</v>
      </c>
      <c r="D151" s="167" t="s">
        <v>151</v>
      </c>
      <c r="E151" s="168" t="s">
        <v>295</v>
      </c>
      <c r="F151" s="247" t="s">
        <v>296</v>
      </c>
      <c r="G151" s="247"/>
      <c r="H151" s="247"/>
      <c r="I151" s="247"/>
      <c r="J151" s="169" t="s">
        <v>297</v>
      </c>
      <c r="K151" s="170">
        <v>1</v>
      </c>
      <c r="L151" s="248">
        <v>0</v>
      </c>
      <c r="M151" s="249"/>
      <c r="N151" s="250">
        <f>ROUND(L151*K151,3)</f>
        <v>0</v>
      </c>
      <c r="O151" s="250"/>
      <c r="P151" s="250"/>
      <c r="Q151" s="250"/>
      <c r="R151" s="36"/>
      <c r="T151" s="171" t="s">
        <v>20</v>
      </c>
      <c r="U151" s="43" t="s">
        <v>43</v>
      </c>
      <c r="V151" s="35"/>
      <c r="W151" s="172">
        <f>V151*K151</f>
        <v>0</v>
      </c>
      <c r="X151" s="172">
        <v>0</v>
      </c>
      <c r="Y151" s="172">
        <f>X151*K151</f>
        <v>0</v>
      </c>
      <c r="Z151" s="172">
        <v>0</v>
      </c>
      <c r="AA151" s="173">
        <f>Z151*K151</f>
        <v>0</v>
      </c>
      <c r="AR151" s="17" t="s">
        <v>298</v>
      </c>
      <c r="AT151" s="17" t="s">
        <v>151</v>
      </c>
      <c r="AU151" s="17" t="s">
        <v>129</v>
      </c>
      <c r="AY151" s="17" t="s">
        <v>150</v>
      </c>
      <c r="BE151" s="109">
        <f>IF(U151="základná",N151,0)</f>
        <v>0</v>
      </c>
      <c r="BF151" s="109">
        <f>IF(U151="znížená",N151,0)</f>
        <v>0</v>
      </c>
      <c r="BG151" s="109">
        <f>IF(U151="zákl. prenesená",N151,0)</f>
        <v>0</v>
      </c>
      <c r="BH151" s="109">
        <f>IF(U151="zníž. prenesená",N151,0)</f>
        <v>0</v>
      </c>
      <c r="BI151" s="109">
        <f>IF(U151="nulová",N151,0)</f>
        <v>0</v>
      </c>
      <c r="BJ151" s="17" t="s">
        <v>129</v>
      </c>
      <c r="BK151" s="174">
        <f>ROUND(L151*K151,3)</f>
        <v>0</v>
      </c>
      <c r="BL151" s="17" t="s">
        <v>298</v>
      </c>
      <c r="BM151" s="17" t="s">
        <v>468</v>
      </c>
    </row>
    <row r="152" spans="2:65" s="1" customFormat="1" ht="31.5" customHeight="1">
      <c r="B152" s="34"/>
      <c r="C152" s="167" t="s">
        <v>273</v>
      </c>
      <c r="D152" s="167" t="s">
        <v>151</v>
      </c>
      <c r="E152" s="168" t="s">
        <v>301</v>
      </c>
      <c r="F152" s="247" t="s">
        <v>302</v>
      </c>
      <c r="G152" s="247"/>
      <c r="H152" s="247"/>
      <c r="I152" s="247"/>
      <c r="J152" s="169" t="s">
        <v>297</v>
      </c>
      <c r="K152" s="170">
        <v>1</v>
      </c>
      <c r="L152" s="248">
        <v>0</v>
      </c>
      <c r="M152" s="249"/>
      <c r="N152" s="250">
        <f>ROUND(L152*K152,3)</f>
        <v>0</v>
      </c>
      <c r="O152" s="250"/>
      <c r="P152" s="250"/>
      <c r="Q152" s="250"/>
      <c r="R152" s="36"/>
      <c r="T152" s="171" t="s">
        <v>20</v>
      </c>
      <c r="U152" s="43" t="s">
        <v>43</v>
      </c>
      <c r="V152" s="35"/>
      <c r="W152" s="172">
        <f>V152*K152</f>
        <v>0</v>
      </c>
      <c r="X152" s="172">
        <v>0</v>
      </c>
      <c r="Y152" s="172">
        <f>X152*K152</f>
        <v>0</v>
      </c>
      <c r="Z152" s="172">
        <v>0</v>
      </c>
      <c r="AA152" s="173">
        <f>Z152*K152</f>
        <v>0</v>
      </c>
      <c r="AR152" s="17" t="s">
        <v>298</v>
      </c>
      <c r="AT152" s="17" t="s">
        <v>151</v>
      </c>
      <c r="AU152" s="17" t="s">
        <v>129</v>
      </c>
      <c r="AY152" s="17" t="s">
        <v>150</v>
      </c>
      <c r="BE152" s="109">
        <f>IF(U152="základná",N152,0)</f>
        <v>0</v>
      </c>
      <c r="BF152" s="109">
        <f>IF(U152="znížená",N152,0)</f>
        <v>0</v>
      </c>
      <c r="BG152" s="109">
        <f>IF(U152="zákl. prenesená",N152,0)</f>
        <v>0</v>
      </c>
      <c r="BH152" s="109">
        <f>IF(U152="zníž. prenesená",N152,0)</f>
        <v>0</v>
      </c>
      <c r="BI152" s="109">
        <f>IF(U152="nulová",N152,0)</f>
        <v>0</v>
      </c>
      <c r="BJ152" s="17" t="s">
        <v>129</v>
      </c>
      <c r="BK152" s="174">
        <f>ROUND(L152*K152,3)</f>
        <v>0</v>
      </c>
      <c r="BL152" s="17" t="s">
        <v>298</v>
      </c>
      <c r="BM152" s="17" t="s">
        <v>469</v>
      </c>
    </row>
    <row r="153" spans="2:65" s="1" customFormat="1" ht="49.9" customHeight="1">
      <c r="B153" s="34"/>
      <c r="C153" s="35"/>
      <c r="D153" s="158" t="s">
        <v>304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263">
        <f>BK153</f>
        <v>0</v>
      </c>
      <c r="O153" s="264"/>
      <c r="P153" s="264"/>
      <c r="Q153" s="264"/>
      <c r="R153" s="36"/>
      <c r="T153" s="147"/>
      <c r="U153" s="55"/>
      <c r="V153" s="55"/>
      <c r="W153" s="55"/>
      <c r="X153" s="55"/>
      <c r="Y153" s="55"/>
      <c r="Z153" s="55"/>
      <c r="AA153" s="57"/>
      <c r="AT153" s="17" t="s">
        <v>75</v>
      </c>
      <c r="AU153" s="17" t="s">
        <v>76</v>
      </c>
      <c r="AY153" s="17" t="s">
        <v>305</v>
      </c>
      <c r="BK153" s="174">
        <v>0</v>
      </c>
    </row>
    <row r="154" spans="2:65" s="1" customFormat="1" ht="6.95" customHeight="1">
      <c r="B154" s="58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60"/>
    </row>
  </sheetData>
  <sheetProtection algorithmName="SHA-512" hashValue="RS9twgjnaHy/H2BRcK4v7ZvPzmMpiVs0GhCRwcT/Z6sfBGre4yU8QdFaYqyJgH3e4AAI+Tv50sKtDHw5ua2fhA==" saltValue="s5n7Zna6ZwaKnokjReeNsw==" spinCount="100000" sheet="1" objects="1" scenarios="1" formatCells="0" formatColumns="0" formatRows="0" sort="0" autoFilter="0"/>
  <mergeCells count="147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2:Q122"/>
    <mergeCell ref="N123:Q123"/>
    <mergeCell ref="N124:Q124"/>
    <mergeCell ref="N127:Q127"/>
    <mergeCell ref="N135:Q135"/>
    <mergeCell ref="N138:Q138"/>
    <mergeCell ref="N149:Q149"/>
    <mergeCell ref="N150:Q150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SO01 - Multifunkčné ihris...</vt:lpstr>
      <vt:lpstr>SO02 - Osvetlenie ihriska</vt:lpstr>
      <vt:lpstr>SO03 -  Detské ihrisko 10x10</vt:lpstr>
      <vt:lpstr>'Rekapitulácia stavby'!Názvy_tlače</vt:lpstr>
      <vt:lpstr>'SO01 - Multifunkčné ihris...'!Názvy_tlače</vt:lpstr>
      <vt:lpstr>'SO02 - Osvetlenie ihriska'!Názvy_tlače</vt:lpstr>
      <vt:lpstr>'SO03 -  Detské ihrisko 10x10'!Názvy_tlače</vt:lpstr>
      <vt:lpstr>'Rekapitulácia stavby'!Oblasť_tlače</vt:lpstr>
      <vt:lpstr>'SO01 - Multifunkčné ihris...'!Oblasť_tlače</vt:lpstr>
      <vt:lpstr>'SO02 - Osvetlenie ihriska'!Oblasť_tlače</vt:lpstr>
      <vt:lpstr>'SO03 -  Detské ihrisko 10x10'!Oblasť_tlače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Kavulek</dc:creator>
  <cp:lastModifiedBy>Tomas Kavulek</cp:lastModifiedBy>
  <dcterms:created xsi:type="dcterms:W3CDTF">2017-10-19T22:27:46Z</dcterms:created>
  <dcterms:modified xsi:type="dcterms:W3CDTF">2017-10-19T22:27:52Z</dcterms:modified>
</cp:coreProperties>
</file>